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XGGC.SCOT.NHS.UK\GGCData\FolderRedirects\GRI\JOHNSCH176\My Documents\"/>
    </mc:Choice>
  </mc:AlternateContent>
  <bookViews>
    <workbookView xWindow="0" yWindow="0" windowWidth="11940" windowHeight="3770" activeTab="2"/>
  </bookViews>
  <sheets>
    <sheet name="Costing Template" sheetId="1" r:id="rId1"/>
    <sheet name="UKCRN PRICE LIST" sheetId="2" r:id="rId2"/>
    <sheet name="Document History" sheetId="3" r:id="rId3"/>
  </sheets>
  <definedNames>
    <definedName name="_xlnm.Print_Area" localSheetId="0">'Costing Template'!$A$1:$L$147</definedName>
  </definedNames>
  <calcPr calcId="152511"/>
</workbook>
</file>

<file path=xl/calcChain.xml><?xml version="1.0" encoding="utf-8"?>
<calcChain xmlns="http://schemas.openxmlformats.org/spreadsheetml/2006/main">
  <c r="C112" i="1" l="1"/>
  <c r="C274" i="1" l="1"/>
  <c r="G101" i="1" l="1"/>
  <c r="C406" i="1" l="1"/>
  <c r="C405" i="1"/>
  <c r="C432" i="1"/>
  <c r="C361" i="1"/>
  <c r="H111" i="1" s="1"/>
  <c r="C383" i="1"/>
  <c r="O32" i="1" l="1"/>
  <c r="O31" i="1"/>
  <c r="O30" i="1"/>
  <c r="O29" i="1"/>
  <c r="O28" i="1"/>
  <c r="O27" i="1"/>
  <c r="O26" i="1"/>
  <c r="O24" i="1"/>
  <c r="O22" i="1"/>
  <c r="O18" i="1"/>
  <c r="H23" i="1"/>
  <c r="H25" i="1"/>
  <c r="H27" i="1"/>
  <c r="H28" i="1"/>
  <c r="H29" i="1"/>
  <c r="H30" i="1"/>
  <c r="H31" i="1"/>
  <c r="H32" i="1"/>
  <c r="H33" i="1"/>
  <c r="H19" i="1"/>
  <c r="C330" i="1"/>
  <c r="C391" i="1" l="1"/>
  <c r="G113" i="1" l="1"/>
  <c r="J111" i="1"/>
  <c r="C437" i="1"/>
  <c r="C436" i="1"/>
  <c r="C435" i="1"/>
  <c r="C434" i="1"/>
  <c r="C433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0" i="1"/>
  <c r="C389" i="1"/>
  <c r="C388" i="1"/>
  <c r="C387" i="1"/>
  <c r="C386" i="1"/>
  <c r="C385" i="1"/>
  <c r="C384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0" i="1"/>
  <c r="C359" i="1"/>
  <c r="C358" i="1"/>
  <c r="C357" i="1"/>
  <c r="C356" i="1"/>
  <c r="H112" i="1" s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F56" i="1"/>
  <c r="L56" i="1" s="1"/>
  <c r="F37" i="1"/>
  <c r="G38" i="1" s="1"/>
  <c r="I132" i="1"/>
  <c r="Q20" i="1"/>
  <c r="P21" i="1"/>
  <c r="P22" i="1"/>
  <c r="Q22" i="1"/>
  <c r="P23" i="1"/>
  <c r="Q23" i="1"/>
  <c r="Q24" i="1"/>
  <c r="P25" i="1"/>
  <c r="P26" i="1"/>
  <c r="Q26" i="1"/>
  <c r="P27" i="1"/>
  <c r="Q27" i="1"/>
  <c r="Q28" i="1"/>
  <c r="P29" i="1"/>
  <c r="P30" i="1"/>
  <c r="Q30" i="1"/>
  <c r="P31" i="1"/>
  <c r="Q31" i="1"/>
  <c r="N32" i="1"/>
  <c r="Q32" i="1"/>
  <c r="Q18" i="1"/>
  <c r="J90" i="1"/>
  <c r="I90" i="1"/>
  <c r="H90" i="1"/>
  <c r="G90" i="1"/>
  <c r="F89" i="1"/>
  <c r="L89" i="1" s="1"/>
  <c r="J89" i="1"/>
  <c r="I89" i="1"/>
  <c r="H89" i="1"/>
  <c r="G89" i="1"/>
  <c r="F88" i="1"/>
  <c r="L88" i="1" s="1"/>
  <c r="J88" i="1"/>
  <c r="I88" i="1"/>
  <c r="H88" i="1"/>
  <c r="G88" i="1"/>
  <c r="F87" i="1"/>
  <c r="L87" i="1" s="1"/>
  <c r="J87" i="1"/>
  <c r="I87" i="1"/>
  <c r="H87" i="1"/>
  <c r="G87" i="1"/>
  <c r="F86" i="1"/>
  <c r="L86" i="1" s="1"/>
  <c r="J86" i="1"/>
  <c r="I86" i="1"/>
  <c r="H86" i="1"/>
  <c r="G86" i="1"/>
  <c r="F85" i="1"/>
  <c r="L85" i="1" s="1"/>
  <c r="J85" i="1"/>
  <c r="I85" i="1"/>
  <c r="H85" i="1"/>
  <c r="G85" i="1"/>
  <c r="F84" i="1"/>
  <c r="L84" i="1" s="1"/>
  <c r="J84" i="1"/>
  <c r="I84" i="1"/>
  <c r="H84" i="1"/>
  <c r="G84" i="1"/>
  <c r="F83" i="1"/>
  <c r="L83" i="1" s="1"/>
  <c r="J83" i="1"/>
  <c r="I83" i="1"/>
  <c r="H83" i="1"/>
  <c r="G83" i="1"/>
  <c r="F82" i="1"/>
  <c r="L82" i="1" s="1"/>
  <c r="J82" i="1"/>
  <c r="I82" i="1"/>
  <c r="H82" i="1"/>
  <c r="G82" i="1"/>
  <c r="F81" i="1"/>
  <c r="L81" i="1" s="1"/>
  <c r="J81" i="1"/>
  <c r="I81" i="1"/>
  <c r="H81" i="1"/>
  <c r="G81" i="1"/>
  <c r="F80" i="1"/>
  <c r="J80" i="1"/>
  <c r="I80" i="1"/>
  <c r="H80" i="1"/>
  <c r="G80" i="1"/>
  <c r="F79" i="1"/>
  <c r="L79" i="1" s="1"/>
  <c r="J79" i="1"/>
  <c r="I79" i="1"/>
  <c r="H79" i="1"/>
  <c r="G79" i="1"/>
  <c r="F78" i="1"/>
  <c r="J78" i="1"/>
  <c r="I78" i="1"/>
  <c r="H78" i="1"/>
  <c r="G78" i="1"/>
  <c r="F77" i="1"/>
  <c r="L77" i="1" s="1"/>
  <c r="J77" i="1"/>
  <c r="I77" i="1"/>
  <c r="H77" i="1"/>
  <c r="G77" i="1"/>
  <c r="F76" i="1"/>
  <c r="J76" i="1"/>
  <c r="I76" i="1"/>
  <c r="H76" i="1"/>
  <c r="F75" i="1"/>
  <c r="L75" i="1" s="1"/>
  <c r="G76" i="1"/>
  <c r="J71" i="1"/>
  <c r="I71" i="1"/>
  <c r="H71" i="1"/>
  <c r="G71" i="1"/>
  <c r="F70" i="1"/>
  <c r="L70" i="1" s="1"/>
  <c r="J70" i="1"/>
  <c r="I70" i="1"/>
  <c r="H70" i="1"/>
  <c r="G70" i="1"/>
  <c r="F69" i="1"/>
  <c r="L69" i="1" s="1"/>
  <c r="J69" i="1"/>
  <c r="I69" i="1"/>
  <c r="H69" i="1"/>
  <c r="G69" i="1"/>
  <c r="F68" i="1"/>
  <c r="L68" i="1" s="1"/>
  <c r="J68" i="1"/>
  <c r="I68" i="1"/>
  <c r="H68" i="1"/>
  <c r="G68" i="1"/>
  <c r="F67" i="1"/>
  <c r="L67" i="1" s="1"/>
  <c r="J67" i="1"/>
  <c r="I67" i="1"/>
  <c r="H67" i="1"/>
  <c r="G67" i="1"/>
  <c r="F66" i="1"/>
  <c r="L66" i="1" s="1"/>
  <c r="J66" i="1"/>
  <c r="I66" i="1"/>
  <c r="H66" i="1"/>
  <c r="G66" i="1"/>
  <c r="F65" i="1"/>
  <c r="L65" i="1" s="1"/>
  <c r="J65" i="1"/>
  <c r="I65" i="1"/>
  <c r="H65" i="1"/>
  <c r="G65" i="1"/>
  <c r="F64" i="1"/>
  <c r="L64" i="1" s="1"/>
  <c r="J64" i="1"/>
  <c r="I64" i="1"/>
  <c r="H64" i="1"/>
  <c r="G64" i="1"/>
  <c r="F63" i="1"/>
  <c r="L63" i="1" s="1"/>
  <c r="J63" i="1"/>
  <c r="I63" i="1"/>
  <c r="H63" i="1"/>
  <c r="G63" i="1"/>
  <c r="F62" i="1"/>
  <c r="L62" i="1" s="1"/>
  <c r="J62" i="1"/>
  <c r="I62" i="1"/>
  <c r="H62" i="1"/>
  <c r="G62" i="1"/>
  <c r="F61" i="1"/>
  <c r="L61" i="1" s="1"/>
  <c r="J61" i="1"/>
  <c r="I61" i="1"/>
  <c r="H61" i="1"/>
  <c r="G61" i="1"/>
  <c r="F60" i="1"/>
  <c r="L60" i="1" s="1"/>
  <c r="J60" i="1"/>
  <c r="I60" i="1"/>
  <c r="H60" i="1"/>
  <c r="G60" i="1"/>
  <c r="F59" i="1"/>
  <c r="L59" i="1" s="1"/>
  <c r="J59" i="1"/>
  <c r="I59" i="1"/>
  <c r="H59" i="1"/>
  <c r="G59" i="1"/>
  <c r="F58" i="1"/>
  <c r="L58" i="1" s="1"/>
  <c r="J58" i="1"/>
  <c r="I58" i="1"/>
  <c r="H58" i="1"/>
  <c r="G58" i="1"/>
  <c r="F57" i="1"/>
  <c r="L57" i="1" s="1"/>
  <c r="J57" i="1"/>
  <c r="I57" i="1"/>
  <c r="H57" i="1"/>
  <c r="G57" i="1"/>
  <c r="I39" i="1"/>
  <c r="J39" i="1"/>
  <c r="G40" i="1"/>
  <c r="H40" i="1"/>
  <c r="I40" i="1"/>
  <c r="J40" i="1"/>
  <c r="G41" i="1"/>
  <c r="H41" i="1"/>
  <c r="I41" i="1"/>
  <c r="J41" i="1"/>
  <c r="G42" i="1"/>
  <c r="H42" i="1"/>
  <c r="I42" i="1"/>
  <c r="J42" i="1"/>
  <c r="G43" i="1"/>
  <c r="H43" i="1"/>
  <c r="I43" i="1"/>
  <c r="J43" i="1"/>
  <c r="G44" i="1"/>
  <c r="H44" i="1"/>
  <c r="I44" i="1"/>
  <c r="J44" i="1"/>
  <c r="G45" i="1"/>
  <c r="H45" i="1"/>
  <c r="I45" i="1"/>
  <c r="J45" i="1"/>
  <c r="G46" i="1"/>
  <c r="H46" i="1"/>
  <c r="I46" i="1"/>
  <c r="J46" i="1"/>
  <c r="G47" i="1"/>
  <c r="H47" i="1"/>
  <c r="I47" i="1"/>
  <c r="J47" i="1"/>
  <c r="G48" i="1"/>
  <c r="H48" i="1"/>
  <c r="I48" i="1"/>
  <c r="J48" i="1"/>
  <c r="G49" i="1"/>
  <c r="H49" i="1"/>
  <c r="I49" i="1"/>
  <c r="J49" i="1"/>
  <c r="G50" i="1"/>
  <c r="H50" i="1"/>
  <c r="I50" i="1"/>
  <c r="J50" i="1"/>
  <c r="G51" i="1"/>
  <c r="H51" i="1"/>
  <c r="I51" i="1"/>
  <c r="J51" i="1"/>
  <c r="G52" i="1"/>
  <c r="H52" i="1"/>
  <c r="I52" i="1"/>
  <c r="J52" i="1"/>
  <c r="J38" i="1"/>
  <c r="I38" i="1"/>
  <c r="F38" i="1"/>
  <c r="H39" i="1" s="1"/>
  <c r="G39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G119" i="1"/>
  <c r="G118" i="1"/>
  <c r="G117" i="1"/>
  <c r="G116" i="1"/>
  <c r="G115" i="1"/>
  <c r="G114" i="1"/>
  <c r="K135" i="1"/>
  <c r="J135" i="1"/>
  <c r="I135" i="1"/>
  <c r="L134" i="1" s="1"/>
  <c r="K134" i="1"/>
  <c r="J134" i="1"/>
  <c r="I134" i="1"/>
  <c r="L133" i="1" s="1"/>
  <c r="J21" i="1"/>
  <c r="I22" i="1"/>
  <c r="I23" i="1"/>
  <c r="J23" i="1"/>
  <c r="I24" i="1"/>
  <c r="J24" i="1"/>
  <c r="J25" i="1"/>
  <c r="G26" i="1"/>
  <c r="I26" i="1"/>
  <c r="J26" i="1"/>
  <c r="I27" i="1"/>
  <c r="J27" i="1"/>
  <c r="I28" i="1"/>
  <c r="J28" i="1"/>
  <c r="J29" i="1"/>
  <c r="I30" i="1"/>
  <c r="J30" i="1"/>
  <c r="J31" i="1"/>
  <c r="I32" i="1"/>
  <c r="J32" i="1"/>
  <c r="F32" i="1"/>
  <c r="I33" i="1"/>
  <c r="G33" i="1"/>
  <c r="J33" i="1"/>
  <c r="J19" i="1"/>
  <c r="H101" i="1"/>
  <c r="I101" i="1"/>
  <c r="J101" i="1"/>
  <c r="B6" i="1"/>
  <c r="J22" i="1"/>
  <c r="G111" i="1"/>
  <c r="C273" i="1"/>
  <c r="H116" i="1" s="1"/>
  <c r="J116" i="1" s="1"/>
  <c r="G112" i="1"/>
  <c r="G120" i="1"/>
  <c r="G121" i="1"/>
  <c r="G122" i="1"/>
  <c r="G123" i="1"/>
  <c r="G124" i="1"/>
  <c r="K131" i="1"/>
  <c r="K132" i="1"/>
  <c r="K133" i="1"/>
  <c r="K136" i="1"/>
  <c r="K137" i="1"/>
  <c r="J131" i="1"/>
  <c r="J132" i="1"/>
  <c r="J133" i="1"/>
  <c r="J136" i="1"/>
  <c r="J137" i="1"/>
  <c r="I131" i="1"/>
  <c r="L130" i="1" s="1"/>
  <c r="I133" i="1"/>
  <c r="L132" i="1" s="1"/>
  <c r="I136" i="1"/>
  <c r="L135" i="1" s="1"/>
  <c r="I137" i="1"/>
  <c r="L136" i="1" s="1"/>
  <c r="H113" i="1"/>
  <c r="J113" i="1" s="1"/>
  <c r="G22" i="1"/>
  <c r="N21" i="1"/>
  <c r="H38" i="1"/>
  <c r="N25" i="1"/>
  <c r="P32" i="1"/>
  <c r="F29" i="1"/>
  <c r="N29" i="1"/>
  <c r="N23" i="1"/>
  <c r="F31" i="1"/>
  <c r="N31" i="1"/>
  <c r="F28" i="1"/>
  <c r="F27" i="1"/>
  <c r="N27" i="1"/>
  <c r="F26" i="1"/>
  <c r="F30" i="1"/>
  <c r="P28" i="1"/>
  <c r="N28" i="1"/>
  <c r="P24" i="1"/>
  <c r="I111" i="1"/>
  <c r="L110" i="1" s="1"/>
  <c r="Q29" i="1"/>
  <c r="Q25" i="1"/>
  <c r="Q21" i="1"/>
  <c r="N30" i="1"/>
  <c r="N26" i="1"/>
  <c r="I25" i="1"/>
  <c r="G27" i="1"/>
  <c r="G28" i="1"/>
  <c r="G32" i="1"/>
  <c r="G30" i="1"/>
  <c r="I31" i="1"/>
  <c r="G31" i="1"/>
  <c r="I29" i="1"/>
  <c r="G29" i="1"/>
  <c r="G24" i="1"/>
  <c r="H117" i="1" l="1"/>
  <c r="I117" i="1" s="1"/>
  <c r="L116" i="1" s="1"/>
  <c r="K61" i="1"/>
  <c r="I91" i="1"/>
  <c r="I103" i="1" s="1"/>
  <c r="D21" i="1"/>
  <c r="F21" i="1" s="1"/>
  <c r="H22" i="1" s="1"/>
  <c r="D18" i="1"/>
  <c r="F18" i="1" s="1"/>
  <c r="D19" i="1"/>
  <c r="J138" i="1"/>
  <c r="J139" i="1" s="1"/>
  <c r="K48" i="1"/>
  <c r="K40" i="1"/>
  <c r="J53" i="1"/>
  <c r="H72" i="1"/>
  <c r="H104" i="1" s="1"/>
  <c r="K58" i="1"/>
  <c r="K62" i="1"/>
  <c r="K64" i="1"/>
  <c r="K66" i="1"/>
  <c r="K68" i="1"/>
  <c r="K70" i="1"/>
  <c r="H91" i="1"/>
  <c r="H103" i="1" s="1"/>
  <c r="J91" i="1"/>
  <c r="J103" i="1" s="1"/>
  <c r="K78" i="1"/>
  <c r="K80" i="1"/>
  <c r="K82" i="1"/>
  <c r="K84" i="1"/>
  <c r="K86" i="1"/>
  <c r="K88" i="1"/>
  <c r="K90" i="1"/>
  <c r="H120" i="1"/>
  <c r="K120" i="1" s="1"/>
  <c r="G91" i="1"/>
  <c r="G103" i="1" s="1"/>
  <c r="H119" i="1"/>
  <c r="I119" i="1" s="1"/>
  <c r="L118" i="1" s="1"/>
  <c r="H118" i="1"/>
  <c r="J118" i="1" s="1"/>
  <c r="K45" i="1"/>
  <c r="F71" i="1"/>
  <c r="K76" i="1"/>
  <c r="H124" i="1"/>
  <c r="I124" i="1" s="1"/>
  <c r="L123" i="1" s="1"/>
  <c r="H121" i="1"/>
  <c r="J121" i="1" s="1"/>
  <c r="H123" i="1"/>
  <c r="H115" i="1"/>
  <c r="J115" i="1" s="1"/>
  <c r="H122" i="1"/>
  <c r="K122" i="1" s="1"/>
  <c r="H114" i="1"/>
  <c r="J114" i="1" s="1"/>
  <c r="I138" i="1"/>
  <c r="I139" i="1" s="1"/>
  <c r="K43" i="1"/>
  <c r="K87" i="1"/>
  <c r="K65" i="1"/>
  <c r="K67" i="1"/>
  <c r="K89" i="1"/>
  <c r="G72" i="1"/>
  <c r="G104" i="1" s="1"/>
  <c r="I72" i="1"/>
  <c r="I104" i="1" s="1"/>
  <c r="J72" i="1"/>
  <c r="J104" i="1" s="1"/>
  <c r="K59" i="1"/>
  <c r="K111" i="1"/>
  <c r="K63" i="1"/>
  <c r="K69" i="1"/>
  <c r="I113" i="1"/>
  <c r="L112" i="1" s="1"/>
  <c r="H53" i="1"/>
  <c r="K71" i="1"/>
  <c r="K60" i="1"/>
  <c r="K85" i="1"/>
  <c r="K138" i="1"/>
  <c r="K139" i="1" s="1"/>
  <c r="G53" i="1"/>
  <c r="K49" i="1"/>
  <c r="K47" i="1"/>
  <c r="F52" i="1"/>
  <c r="K50" i="1"/>
  <c r="K113" i="1"/>
  <c r="D26" i="1"/>
  <c r="M26" i="1" s="1"/>
  <c r="R26" i="1" s="1"/>
  <c r="D25" i="1"/>
  <c r="I116" i="1"/>
  <c r="L115" i="1" s="1"/>
  <c r="K116" i="1"/>
  <c r="K39" i="1"/>
  <c r="K52" i="1"/>
  <c r="K46" i="1"/>
  <c r="K44" i="1"/>
  <c r="K42" i="1"/>
  <c r="K79" i="1"/>
  <c r="K81" i="1"/>
  <c r="K30" i="1"/>
  <c r="D32" i="1"/>
  <c r="M32" i="1" s="1"/>
  <c r="R32" i="1" s="1"/>
  <c r="D29" i="1"/>
  <c r="M29" i="1" s="1"/>
  <c r="R29" i="1" s="1"/>
  <c r="D31" i="1"/>
  <c r="M31" i="1" s="1"/>
  <c r="R31" i="1" s="1"/>
  <c r="D30" i="1"/>
  <c r="M30" i="1" s="1"/>
  <c r="R30" i="1" s="1"/>
  <c r="D23" i="1"/>
  <c r="K28" i="1"/>
  <c r="D20" i="1"/>
  <c r="F20" i="1" s="1"/>
  <c r="G21" i="1" s="1"/>
  <c r="K38" i="1"/>
  <c r="K77" i="1"/>
  <c r="K31" i="1"/>
  <c r="K27" i="1"/>
  <c r="D22" i="1"/>
  <c r="D28" i="1"/>
  <c r="M28" i="1" s="1"/>
  <c r="R28" i="1" s="1"/>
  <c r="K112" i="1"/>
  <c r="I112" i="1"/>
  <c r="L111" i="1" s="1"/>
  <c r="J112" i="1"/>
  <c r="K29" i="1"/>
  <c r="K32" i="1"/>
  <c r="K33" i="1"/>
  <c r="K51" i="1"/>
  <c r="K41" i="1"/>
  <c r="D24" i="1"/>
  <c r="D27" i="1"/>
  <c r="M27" i="1" s="1"/>
  <c r="R27" i="1" s="1"/>
  <c r="I53" i="1"/>
  <c r="K57" i="1"/>
  <c r="L76" i="1"/>
  <c r="L80" i="1"/>
  <c r="K83" i="1"/>
  <c r="L78" i="1"/>
  <c r="F90" i="1"/>
  <c r="J117" i="1" l="1"/>
  <c r="K117" i="1"/>
  <c r="I120" i="1"/>
  <c r="L119" i="1" s="1"/>
  <c r="K118" i="1"/>
  <c r="F25" i="1"/>
  <c r="M25" i="1" s="1"/>
  <c r="O25" i="1" s="1"/>
  <c r="R25" i="1" s="1"/>
  <c r="M21" i="1"/>
  <c r="O21" i="1" s="1"/>
  <c r="K22" i="1"/>
  <c r="F24" i="1"/>
  <c r="M24" i="1" s="1"/>
  <c r="N24" i="1" s="1"/>
  <c r="R24" i="1" s="1"/>
  <c r="F22" i="1"/>
  <c r="M22" i="1" s="1"/>
  <c r="N22" i="1" s="1"/>
  <c r="R22" i="1" s="1"/>
  <c r="F23" i="1"/>
  <c r="M23" i="1" s="1"/>
  <c r="O23" i="1" s="1"/>
  <c r="R23" i="1" s="1"/>
  <c r="G19" i="1"/>
  <c r="I19" i="1"/>
  <c r="I118" i="1"/>
  <c r="L117" i="1" s="1"/>
  <c r="K119" i="1"/>
  <c r="K91" i="1"/>
  <c r="K124" i="1"/>
  <c r="J124" i="1"/>
  <c r="K104" i="1"/>
  <c r="B144" i="1" s="1"/>
  <c r="J120" i="1"/>
  <c r="J119" i="1"/>
  <c r="I114" i="1"/>
  <c r="L113" i="1" s="1"/>
  <c r="K121" i="1"/>
  <c r="K115" i="1"/>
  <c r="I115" i="1"/>
  <c r="L114" i="1" s="1"/>
  <c r="K114" i="1"/>
  <c r="K72" i="1"/>
  <c r="I121" i="1"/>
  <c r="L120" i="1" s="1"/>
  <c r="J122" i="1"/>
  <c r="I122" i="1"/>
  <c r="L121" i="1" s="1"/>
  <c r="J123" i="1"/>
  <c r="I123" i="1"/>
  <c r="L122" i="1" s="1"/>
  <c r="K123" i="1"/>
  <c r="I21" i="1"/>
  <c r="H21" i="1"/>
  <c r="M18" i="1"/>
  <c r="P18" i="1" s="1"/>
  <c r="M20" i="1"/>
  <c r="N20" i="1" s="1"/>
  <c r="F19" i="1"/>
  <c r="D33" i="1"/>
  <c r="I20" i="1" l="1"/>
  <c r="I34" i="1" s="1"/>
  <c r="I95" i="1" s="1"/>
  <c r="I102" i="1" s="1"/>
  <c r="I105" i="1" s="1"/>
  <c r="G20" i="1"/>
  <c r="H24" i="1"/>
  <c r="K24" i="1" s="1"/>
  <c r="G23" i="1"/>
  <c r="G25" i="1"/>
  <c r="K25" i="1" s="1"/>
  <c r="H26" i="1"/>
  <c r="K26" i="1" s="1"/>
  <c r="N18" i="1"/>
  <c r="K19" i="1"/>
  <c r="J125" i="1"/>
  <c r="J126" i="1" s="1"/>
  <c r="J141" i="1" s="1"/>
  <c r="I125" i="1"/>
  <c r="I126" i="1" s="1"/>
  <c r="I141" i="1" s="1"/>
  <c r="K125" i="1"/>
  <c r="K126" i="1" s="1"/>
  <c r="C146" i="1" s="1"/>
  <c r="J147" i="1" s="1"/>
  <c r="K21" i="1"/>
  <c r="P20" i="1"/>
  <c r="O20" i="1"/>
  <c r="M19" i="1"/>
  <c r="N19" i="1" s="1"/>
  <c r="H20" i="1"/>
  <c r="Q19" i="1"/>
  <c r="Q33" i="1" s="1"/>
  <c r="J20" i="1"/>
  <c r="J34" i="1" s="1"/>
  <c r="J95" i="1" s="1"/>
  <c r="J102" i="1" s="1"/>
  <c r="J105" i="1" s="1"/>
  <c r="F33" i="1"/>
  <c r="R21" i="1"/>
  <c r="N33" i="1" l="1"/>
  <c r="R18" i="1"/>
  <c r="C143" i="1"/>
  <c r="C144" i="1"/>
  <c r="G34" i="1"/>
  <c r="G95" i="1" s="1"/>
  <c r="G102" i="1" s="1"/>
  <c r="H34" i="1"/>
  <c r="H95" i="1" s="1"/>
  <c r="H102" i="1" s="1"/>
  <c r="H105" i="1" s="1"/>
  <c r="K23" i="1"/>
  <c r="O19" i="1"/>
  <c r="O33" i="1" s="1"/>
  <c r="P19" i="1"/>
  <c r="P33" i="1" s="1"/>
  <c r="K141" i="1"/>
  <c r="K20" i="1"/>
  <c r="M33" i="1"/>
  <c r="R20" i="1"/>
  <c r="F94" i="1"/>
  <c r="G105" i="1" l="1"/>
  <c r="K103" i="1"/>
  <c r="B143" i="1" s="1"/>
  <c r="C147" i="1"/>
  <c r="K95" i="1"/>
  <c r="K34" i="1"/>
  <c r="K102" i="1"/>
  <c r="R19" i="1"/>
  <c r="R33" i="1"/>
  <c r="K105" i="1" l="1"/>
  <c r="D148" i="1" s="1"/>
  <c r="B145" i="1"/>
  <c r="B147" i="1" s="1"/>
  <c r="D147" i="1" s="1"/>
</calcChain>
</file>

<file path=xl/comments1.xml><?xml version="1.0" encoding="utf-8"?>
<comments xmlns="http://schemas.openxmlformats.org/spreadsheetml/2006/main">
  <authors>
    <author>colvibr880</author>
    <author>quinnsa603</author>
    <author>SANDRA QUINN</author>
  </authors>
  <commentList>
    <comment ref="B6" authorId="0" shapeId="0">
      <text>
        <r>
          <rPr>
            <b/>
            <sz val="9"/>
            <color indexed="81"/>
            <rFont val="Tahoma"/>
            <family val="2"/>
          </rPr>
          <t>colvibr880:</t>
        </r>
        <r>
          <rPr>
            <sz val="9"/>
            <color indexed="81"/>
            <rFont val="Tahoma"/>
            <family val="2"/>
          </rPr>
          <t xml:space="preserve">
Calculated</t>
        </r>
      </text>
    </comment>
    <comment ref="B264" authorId="1" shapeId="0">
      <text>
        <r>
          <rPr>
            <b/>
            <sz val="9"/>
            <color indexed="81"/>
            <rFont val="Tahoma"/>
            <family val="2"/>
          </rPr>
          <t>quinnsa603:</t>
        </r>
        <r>
          <rPr>
            <sz val="9"/>
            <color indexed="81"/>
            <rFont val="Tahoma"/>
            <family val="2"/>
          </rPr>
          <t xml:space="preserve">
UKCRN v 2.2 April 2014
excl PBR 1.2</t>
        </r>
      </text>
    </comment>
    <comment ref="B265" authorId="1" shapeId="0">
      <text>
        <r>
          <rPr>
            <b/>
            <sz val="9"/>
            <color indexed="81"/>
            <rFont val="Tahoma"/>
            <family val="2"/>
          </rPr>
          <t>quinnsa603:</t>
        </r>
        <r>
          <rPr>
            <sz val="9"/>
            <color indexed="81"/>
            <rFont val="Tahoma"/>
            <family val="2"/>
          </rPr>
          <t xml:space="preserve">
UKCRN v 2.2 April 2014
excl PBR 1.2</t>
        </r>
      </text>
    </comment>
    <comment ref="B266" authorId="1" shapeId="0">
      <text>
        <r>
          <rPr>
            <b/>
            <sz val="9"/>
            <color indexed="81"/>
            <rFont val="Tahoma"/>
            <family val="2"/>
          </rPr>
          <t>quinnsa603:</t>
        </r>
        <r>
          <rPr>
            <sz val="9"/>
            <color indexed="81"/>
            <rFont val="Tahoma"/>
            <family val="2"/>
          </rPr>
          <t xml:space="preserve">
UKCRN v 2.2 April 2014
excl PBR 1.2</t>
        </r>
      </text>
    </comment>
    <comment ref="B267" authorId="1" shapeId="0">
      <text>
        <r>
          <rPr>
            <b/>
            <sz val="9"/>
            <color indexed="81"/>
            <rFont val="Tahoma"/>
            <family val="2"/>
          </rPr>
          <t>quinnsa603:</t>
        </r>
        <r>
          <rPr>
            <sz val="9"/>
            <color indexed="81"/>
            <rFont val="Tahoma"/>
            <family val="2"/>
          </rPr>
          <t xml:space="preserve">
UKCRN v 2.2 April 2014
excl PBR 1.2</t>
        </r>
      </text>
    </comment>
    <comment ref="C383" authorId="1" shapeId="0">
      <text>
        <r>
          <rPr>
            <b/>
            <sz val="9"/>
            <color indexed="81"/>
            <rFont val="Tahoma"/>
            <family val="2"/>
          </rPr>
          <t>quinnsa603:</t>
        </r>
        <r>
          <rPr>
            <sz val="9"/>
            <color indexed="81"/>
            <rFont val="Tahoma"/>
            <family val="2"/>
          </rPr>
          <t xml:space="preserve">
Per UKCRN V 2.2 
Individual patient drug accountability 15 mins + IVR/IWR system 10 mins = 25 mins per dispense x 6 average = 150 mins per patient
</t>
        </r>
      </text>
    </comment>
    <comment ref="C391" authorId="2" shapeId="0">
      <text>
        <r>
          <rPr>
            <b/>
            <sz val="9"/>
            <color indexed="81"/>
            <rFont val="Tahoma"/>
            <family val="2"/>
          </rPr>
          <t xml:space="preserve">SANDRA QUINN:
</t>
        </r>
        <r>
          <rPr>
            <sz val="9"/>
            <color indexed="81"/>
            <rFont val="Tahoma"/>
            <family val="2"/>
          </rPr>
          <t xml:space="preserve">Standard cost ok as covers actual cost mid - top 8B. Work mix 25% 8B &amp; 75% 8A </t>
        </r>
      </text>
    </comment>
  </commentList>
</comments>
</file>

<file path=xl/sharedStrings.xml><?xml version="1.0" encoding="utf-8"?>
<sst xmlns="http://schemas.openxmlformats.org/spreadsheetml/2006/main" count="986" uniqueCount="366">
  <si>
    <t>Medical</t>
  </si>
  <si>
    <t>Nurse</t>
  </si>
  <si>
    <t>Pharmacy</t>
  </si>
  <si>
    <t>Admin</t>
  </si>
  <si>
    <t>Name</t>
  </si>
  <si>
    <t>Type</t>
  </si>
  <si>
    <t>WTE per SSI</t>
  </si>
  <si>
    <t>Identify patients</t>
  </si>
  <si>
    <t>Target recruitment</t>
  </si>
  <si>
    <t>Description</t>
  </si>
  <si>
    <t>Time per patient</t>
  </si>
  <si>
    <t>Total hours</t>
  </si>
  <si>
    <t>Researcher Support</t>
  </si>
  <si>
    <t>Research</t>
  </si>
  <si>
    <t>Treatment</t>
  </si>
  <si>
    <t>Medical £</t>
  </si>
  <si>
    <t>Nurse £</t>
  </si>
  <si>
    <t>Pharmacy £</t>
  </si>
  <si>
    <t>Admin £</t>
  </si>
  <si>
    <t>TOTAL</t>
  </si>
  <si>
    <t>NON-PAY</t>
  </si>
  <si>
    <t>Qty per patient</t>
  </si>
  <si>
    <t>n. Research p/p</t>
  </si>
  <si>
    <t>n. SSC p/p</t>
  </si>
  <si>
    <t>n. Standard Care p/p</t>
  </si>
  <si>
    <t>SALARIES - COSTS</t>
  </si>
  <si>
    <t>MUGA RNV</t>
  </si>
  <si>
    <t>INR</t>
  </si>
  <si>
    <t>IVUS</t>
  </si>
  <si>
    <t>DEXA, BM, DXA</t>
  </si>
  <si>
    <t>Cost + multiplier</t>
  </si>
  <si>
    <t xml:space="preserve">PET SCAN </t>
  </si>
  <si>
    <t>SPIRAL CT</t>
  </si>
  <si>
    <t xml:space="preserve">MAMOGRAM </t>
  </si>
  <si>
    <t xml:space="preserve">ANGIOGRAM </t>
  </si>
  <si>
    <t>DOPPLER</t>
  </si>
  <si>
    <t>BARIUM ENEMA</t>
  </si>
  <si>
    <t>BARIUM MEAL</t>
  </si>
  <si>
    <t>ARSAC LICENCE</t>
  </si>
  <si>
    <t>OCTREOTATE</t>
  </si>
  <si>
    <t>COLONOSCOPY</t>
  </si>
  <si>
    <t>Research £</t>
  </si>
  <si>
    <t>SSC £</t>
  </si>
  <si>
    <t>PAY</t>
  </si>
  <si>
    <t>Project Ref</t>
  </si>
  <si>
    <t>Start Date</t>
  </si>
  <si>
    <t>End Date</t>
  </si>
  <si>
    <t>Site Agreement</t>
  </si>
  <si>
    <t>Drugs</t>
  </si>
  <si>
    <t>Sample shipment</t>
  </si>
  <si>
    <t>Multiplier</t>
  </si>
  <si>
    <t>Please select</t>
  </si>
  <si>
    <t>Duration MONTHS</t>
  </si>
  <si>
    <t>Y</t>
  </si>
  <si>
    <t>N</t>
  </si>
  <si>
    <t>NON-PAY TOTAL</t>
  </si>
  <si>
    <t>Time per patient (hours)</t>
  </si>
  <si>
    <t>TOTAL - SSC</t>
  </si>
  <si>
    <t>TOTAL - ETC</t>
  </si>
  <si>
    <t>TOTAL -  Researcher Support</t>
  </si>
  <si>
    <t>Total Other non-pay</t>
  </si>
  <si>
    <t>Y / N</t>
  </si>
  <si>
    <t>ELIGIBLE / NON-ELIGIBLE</t>
  </si>
  <si>
    <t>ELIGIBLE</t>
  </si>
  <si>
    <t>NON-ELIGIBLE</t>
  </si>
  <si>
    <t>If Y provide additional information:</t>
  </si>
  <si>
    <t>Funder</t>
  </si>
  <si>
    <t>Project Type</t>
  </si>
  <si>
    <t>Non-Eligible</t>
  </si>
  <si>
    <t>Eligible</t>
  </si>
  <si>
    <t>Adopted</t>
  </si>
  <si>
    <t>Type of funding</t>
  </si>
  <si>
    <t>Funder (Research Costs)</t>
  </si>
  <si>
    <t>Patient / Staff travel</t>
  </si>
  <si>
    <t>Employed by</t>
  </si>
  <si>
    <t>NHSGGC</t>
  </si>
  <si>
    <t>GU</t>
  </si>
  <si>
    <t>Other Board</t>
  </si>
  <si>
    <t>Other University</t>
  </si>
  <si>
    <t>Other</t>
  </si>
  <si>
    <t>NHSGGC Hours</t>
  </si>
  <si>
    <t>Check</t>
  </si>
  <si>
    <t>NHSGGC staff time allocated to Research</t>
  </si>
  <si>
    <t>NHSGGC STAFF TIME ALLOCATED TO TREATMENT</t>
  </si>
  <si>
    <t>NHSGGC STAFF TIME ALLOCATED TO SSC</t>
  </si>
  <si>
    <t>Other Employer</t>
  </si>
  <si>
    <t>OTHER NON-PAY (DRUGS, ETC)</t>
  </si>
  <si>
    <t>GRANT ADMINISTERED BY NHSGGC</t>
  </si>
  <si>
    <t>PER PATIENT FEE</t>
  </si>
  <si>
    <t>BLOCK FUNDING</t>
  </si>
  <si>
    <t>SALARY CROSS CHARGE</t>
  </si>
  <si>
    <t>OTHER CROSS CHARGE</t>
  </si>
  <si>
    <t>RESEARCHER SUPPORT</t>
  </si>
  <si>
    <t>Informed consent (per SSI)</t>
  </si>
  <si>
    <t>Unit cost £</t>
  </si>
  <si>
    <t>SUMMARY</t>
  </si>
  <si>
    <t>TOTAL RESEARCH COSTS</t>
  </si>
  <si>
    <t>TOTAL RESEACHER SUPPORT</t>
  </si>
  <si>
    <t>TOTAL SSC</t>
  </si>
  <si>
    <t>ADDITIONAL INFORMATION</t>
  </si>
  <si>
    <t>DEPARTMENT</t>
  </si>
  <si>
    <t>UKCRN Commercial Costing Template Price</t>
  </si>
  <si>
    <t>NHSGGC Marginal Cost</t>
  </si>
  <si>
    <t>Mark Up</t>
  </si>
  <si>
    <t>Markup %</t>
  </si>
  <si>
    <t>BIOCHEMISTRY</t>
  </si>
  <si>
    <t>Biochemistry A</t>
  </si>
  <si>
    <t>Biochemistry B</t>
  </si>
  <si>
    <t>Biochemistry C</t>
  </si>
  <si>
    <t>Biochemistry Profile - Basic</t>
  </si>
  <si>
    <t>Biochemistry Profile - Full</t>
  </si>
  <si>
    <t xml:space="preserve">Biochemistry Profile - Lipid Panel </t>
  </si>
  <si>
    <t>Biochemistry Profile - Liver Function Test</t>
  </si>
  <si>
    <t>Biochemistry Profile - Thyroid Function Tests</t>
  </si>
  <si>
    <t>Urine pregnancy, chorionic gonadotropin  (hCG) (BetahCG); qualitative</t>
  </si>
  <si>
    <t>Urine Drug screen (UDS)</t>
  </si>
  <si>
    <t>CARDIOLOGY</t>
  </si>
  <si>
    <t>24 hour Cardio memo/ cardio diary</t>
  </si>
  <si>
    <t>24 hour Holter monitoring with interpretation</t>
  </si>
  <si>
    <t>24 hour Holter monitoring without interpretation</t>
  </si>
  <si>
    <t>ECG no report</t>
  </si>
  <si>
    <t>ECG with report</t>
  </si>
  <si>
    <t>Transthoracic ECHO</t>
  </si>
  <si>
    <t>GENERAL</t>
  </si>
  <si>
    <t>Biopsy of Bone marrow</t>
  </si>
  <si>
    <t>Biopsy of muscle</t>
  </si>
  <si>
    <t>Biopsy of skin</t>
  </si>
  <si>
    <t>Troponin, quantitative; Cardiac Troponin I (cTnI), Cardiac Troponin T (cTnT)</t>
  </si>
  <si>
    <t>Central I.V. Line</t>
  </si>
  <si>
    <t>Endoscopy - no biopsy</t>
  </si>
  <si>
    <t>Endoscopy - simple - no biopsy</t>
  </si>
  <si>
    <t>Endoscopy with biopsy</t>
  </si>
  <si>
    <t>Overnight Stay</t>
  </si>
  <si>
    <t>HAEMATOLOGY</t>
  </si>
  <si>
    <t>Glucose; blood, serum, reagent strip, finger stick test</t>
  </si>
  <si>
    <t>Glucose tolerance test (GTT) (OGTT)</t>
  </si>
  <si>
    <t>Haematology A</t>
  </si>
  <si>
    <t>Haematology B</t>
  </si>
  <si>
    <t>Serum pregnancy, chorionic gonadotropin  (HCG) (BetahCG); quantitative</t>
  </si>
  <si>
    <t>IMAGING</t>
  </si>
  <si>
    <t>Copy of imaging investigation</t>
  </si>
  <si>
    <t>CT Scan complex with contrast</t>
  </si>
  <si>
    <t xml:space="preserve">CT Scan with contrast </t>
  </si>
  <si>
    <t xml:space="preserve">CT Scan without contrast </t>
  </si>
  <si>
    <t>MRI more than one area with contrast</t>
  </si>
  <si>
    <t>MRI single area with contrast</t>
  </si>
  <si>
    <t>MRI single area, no contrast</t>
  </si>
  <si>
    <t>Ultrasound 1with report</t>
  </si>
  <si>
    <t>Ultrasound 2 with report</t>
  </si>
  <si>
    <t>Ultrasound 3 with report</t>
  </si>
  <si>
    <t>Ultrasound 4 with report</t>
  </si>
  <si>
    <t>X-ray multiple views with report</t>
  </si>
  <si>
    <t>X-ray single view with report</t>
  </si>
  <si>
    <t>X-ray -spine or bone with report</t>
  </si>
  <si>
    <t>Bone and/or joint imaging</t>
  </si>
  <si>
    <t>MICROBIOLOGY</t>
  </si>
  <si>
    <t>Microbiology A</t>
  </si>
  <si>
    <t>Microbiology C</t>
  </si>
  <si>
    <t>Microbiology B</t>
  </si>
  <si>
    <t>Hepatitis C antibody (HCVab) (anti-HCV)</t>
  </si>
  <si>
    <t>Investigations Not Listed on UKCRN template:</t>
  </si>
  <si>
    <t>NUCLEAR MEDICINE</t>
  </si>
  <si>
    <t>SURGERY</t>
  </si>
  <si>
    <t>Basic scan reporting</t>
  </si>
  <si>
    <t>Base cost on 20 minutes of consultant time</t>
  </si>
  <si>
    <t>Y - non-financial</t>
  </si>
  <si>
    <t>INFORMED CONSENT</t>
  </si>
  <si>
    <t>IDENTIFY POTENTIAL PARTICIPANTS</t>
  </si>
  <si>
    <t>Total Tests / Procedures PER PATIENT</t>
  </si>
  <si>
    <t>STUDY TOTAL</t>
  </si>
  <si>
    <t>PHARMACY (Patient Drug Accountability)</t>
  </si>
  <si>
    <t>CTIMP</t>
  </si>
  <si>
    <t>Pharmacy Resource Form</t>
  </si>
  <si>
    <t>(Q18,19,59,64,65,69,71, Tissue - Part B Section 5)</t>
  </si>
  <si>
    <t>IRAS (whole study)</t>
  </si>
  <si>
    <t>(CTIMPS)</t>
  </si>
  <si>
    <t>PIS</t>
  </si>
  <si>
    <t>(Patient Information Sheet)</t>
  </si>
  <si>
    <t>Contracts re site funding</t>
  </si>
  <si>
    <t>ALT</t>
  </si>
  <si>
    <t>Amylase</t>
  </si>
  <si>
    <t>ASO</t>
  </si>
  <si>
    <t>Antibiotic assay</t>
  </si>
  <si>
    <t>APTT</t>
  </si>
  <si>
    <t>Bence Jones 24 hr Urine</t>
  </si>
  <si>
    <t>Blood culture</t>
  </si>
  <si>
    <t>BNP</t>
  </si>
  <si>
    <t>Bone Profile</t>
  </si>
  <si>
    <t>CA125</t>
  </si>
  <si>
    <t>CA15-3</t>
  </si>
  <si>
    <t>CA19-9</t>
  </si>
  <si>
    <t>Cardiac Enzymes</t>
  </si>
  <si>
    <t>CD20</t>
  </si>
  <si>
    <t>CD4</t>
  </si>
  <si>
    <t>CEA</t>
  </si>
  <si>
    <t>Chlamydia detection</t>
  </si>
  <si>
    <t>Chlamydia serology</t>
  </si>
  <si>
    <t>Chloride</t>
  </si>
  <si>
    <t>Cholesterol</t>
  </si>
  <si>
    <t>Cl. Difficile</t>
  </si>
  <si>
    <t>Clotting for line insertion</t>
  </si>
  <si>
    <t>Coombs Test</t>
  </si>
  <si>
    <t>Cortisol</t>
  </si>
  <si>
    <t>Creatine Kinase (CK)</t>
  </si>
  <si>
    <t>Creatinine Clearance</t>
  </si>
  <si>
    <t>CRP</t>
  </si>
  <si>
    <t>D. Dimer</t>
  </si>
  <si>
    <t>Direct Bilirubin</t>
  </si>
  <si>
    <t>Electrophoresis (EPS)</t>
  </si>
  <si>
    <t>EPS and paraprotein</t>
  </si>
  <si>
    <t>Faecal Occult Blood</t>
  </si>
  <si>
    <t>Faeces</t>
  </si>
  <si>
    <t>Full Blood Count (FBC/CBC)</t>
  </si>
  <si>
    <t>Fibrinogen</t>
  </si>
  <si>
    <t>Free T4</t>
  </si>
  <si>
    <t>FSH</t>
  </si>
  <si>
    <t>Genital swab</t>
  </si>
  <si>
    <t>Glucose</t>
  </si>
  <si>
    <t>Handling charge for samples sent away</t>
  </si>
  <si>
    <t>hCG</t>
  </si>
  <si>
    <t>HDL-Cholesterol</t>
  </si>
  <si>
    <t>Hep A</t>
  </si>
  <si>
    <t>Hep B vaccine Ab status</t>
  </si>
  <si>
    <t>Hep C confirmation</t>
  </si>
  <si>
    <t>Hep C screen</t>
  </si>
  <si>
    <t>HIV</t>
  </si>
  <si>
    <t>Human Growth Hormone (HGH)</t>
  </si>
  <si>
    <t>IGF-1</t>
  </si>
  <si>
    <t>Immunofixation (serum)</t>
  </si>
  <si>
    <t>Immunofixation (urine)</t>
  </si>
  <si>
    <t>Immunoglobulins (G,A,M)</t>
  </si>
  <si>
    <t>Iron</t>
  </si>
  <si>
    <t>Iron Stain</t>
  </si>
  <si>
    <t>Legionella Ab</t>
  </si>
  <si>
    <t>LH</t>
  </si>
  <si>
    <t>Magnesium</t>
  </si>
  <si>
    <t>Manual differential</t>
  </si>
  <si>
    <t>Oestradiol</t>
  </si>
  <si>
    <t>Osmolality</t>
  </si>
  <si>
    <t>Other Bacteriology (incl. Mycology)</t>
  </si>
  <si>
    <t>Paraprotein measurement (Densitometry)</t>
  </si>
  <si>
    <t>PCR</t>
  </si>
  <si>
    <t>Progesterone</t>
  </si>
  <si>
    <t>Prolactin</t>
  </si>
  <si>
    <t>Prothrombin time</t>
  </si>
  <si>
    <t>PSA</t>
  </si>
  <si>
    <t>PT</t>
  </si>
  <si>
    <t>PTH</t>
  </si>
  <si>
    <t>Quantitative PCR</t>
  </si>
  <si>
    <t>RECIST Premium on Standard (per scan)</t>
  </si>
  <si>
    <t>Reticulocyte</t>
  </si>
  <si>
    <t>Rubella clinical</t>
  </si>
  <si>
    <t>Serology non-viral (Syphilis)</t>
  </si>
  <si>
    <t>Serum Electropheresis (EPS)</t>
  </si>
  <si>
    <t>Sputum</t>
  </si>
  <si>
    <t>Sputum complex</t>
  </si>
  <si>
    <t>T Cell count</t>
  </si>
  <si>
    <t>T3</t>
  </si>
  <si>
    <t>T3, T4, TSH</t>
  </si>
  <si>
    <t>T4</t>
  </si>
  <si>
    <t>TB culture</t>
  </si>
  <si>
    <t>TBG and Free T4</t>
  </si>
  <si>
    <t>Testosterone</t>
  </si>
  <si>
    <t>Throat swab</t>
  </si>
  <si>
    <t>Thrombin time</t>
  </si>
  <si>
    <t>Thyroglobulin/TG auto Ab</t>
  </si>
  <si>
    <t>Total T3</t>
  </si>
  <si>
    <t>Toxoplasma Ab</t>
  </si>
  <si>
    <t>Transferrin/TIBC</t>
  </si>
  <si>
    <t>Triglyceride</t>
  </si>
  <si>
    <t>Troponin I</t>
  </si>
  <si>
    <t>Troponin T</t>
  </si>
  <si>
    <t>TSH</t>
  </si>
  <si>
    <t>U&amp;E</t>
  </si>
  <si>
    <t>Uric Acid</t>
  </si>
  <si>
    <t>Urinalysis, by dip stick or tablet reagent for bilirubin, glucose hemoglobin, ketones, leukocytes, nitrite gravity, urobilinogen (urine analysis) (UA); without microscopy</t>
  </si>
  <si>
    <t>Urine Culture (incl Germ Tube Test)</t>
  </si>
  <si>
    <t>Virus detection and isolation</t>
  </si>
  <si>
    <t>Wound swab</t>
  </si>
  <si>
    <t>Investigations Pricing Index</t>
  </si>
  <si>
    <t>UKCRN V 2.2 April 2014</t>
  </si>
  <si>
    <t>Note :</t>
  </si>
  <si>
    <t>Costs changed from UKCRN V 1.6</t>
  </si>
  <si>
    <t>New investigation on UKCRN V 2.2</t>
  </si>
  <si>
    <t xml:space="preserve">V 1.6 </t>
  </si>
  <si>
    <t>V 2.2</t>
  </si>
  <si>
    <t>INVESTIGATION</t>
  </si>
  <si>
    <t>Costs unchanged from UKCRN V 1.6</t>
  </si>
  <si>
    <t>NHSGGC Commercial Price</t>
  </si>
  <si>
    <t>NHSGGC Standard  Cost</t>
  </si>
  <si>
    <t>UKCRN Basic Cost</t>
  </si>
  <si>
    <t>PHARMACY</t>
  </si>
  <si>
    <t>Source Documents :</t>
  </si>
  <si>
    <t xml:space="preserve">Finance &amp; Agreements/Legal </t>
  </si>
  <si>
    <t>Populate R&amp;D Non Commercial Costing Summary File</t>
  </si>
  <si>
    <t>link</t>
  </si>
  <si>
    <t>Populate Non Comm Contracts Summary File</t>
  </si>
  <si>
    <t>All Studies</t>
  </si>
  <si>
    <t>Site Agreements / Contracts</t>
  </si>
  <si>
    <t>Radiotherapy Physics QA &amp; Planning ( per hour)</t>
  </si>
  <si>
    <t>RADIOTHERAPY PHYSICS</t>
  </si>
  <si>
    <t xml:space="preserve">HbA1C is the same as </t>
  </si>
  <si>
    <t>Excess Treatment Costs</t>
  </si>
  <si>
    <t>Populate Excess Treatment Costs Summary File</t>
  </si>
  <si>
    <t>Nurse/Other Clinical</t>
  </si>
  <si>
    <t>ECHO</t>
  </si>
  <si>
    <t>Venepuncture</t>
  </si>
  <si>
    <t>TAKE BLOOD SAMPLE</t>
  </si>
  <si>
    <t>TAKE URINE SAMPLE</t>
  </si>
  <si>
    <t>Completed by:</t>
  </si>
  <si>
    <t>Select from drop down</t>
  </si>
  <si>
    <t>Elaine O'Neill</t>
  </si>
  <si>
    <t>George Bakirtzis</t>
  </si>
  <si>
    <t>Graeme Piper</t>
  </si>
  <si>
    <t>Joanne McGarry</t>
  </si>
  <si>
    <t>Kayleigh McKenna</t>
  </si>
  <si>
    <t>Mary McAuley</t>
  </si>
  <si>
    <t>Maureen Travers</t>
  </si>
  <si>
    <t>Brenda Colvin</t>
  </si>
  <si>
    <t>Andrew Mair</t>
  </si>
  <si>
    <t>Joanne Henderson</t>
  </si>
  <si>
    <t>Lee Irvine</t>
  </si>
  <si>
    <t>Alison McKenzie</t>
  </si>
  <si>
    <t>Karen Hyslop</t>
  </si>
  <si>
    <t>Tracie Coote</t>
  </si>
  <si>
    <t>Polina Ferguson</t>
  </si>
  <si>
    <t>n. Excess Treatment p/p</t>
  </si>
  <si>
    <t>Excess Treatment £</t>
  </si>
  <si>
    <t>TOTAL SERVICE SUPPORT (SSC)</t>
  </si>
  <si>
    <t>TOTAL EXCESS TREATMENT COSTS (ETC)</t>
  </si>
  <si>
    <t>NOTES FOR R&amp;D FINANCE USE</t>
  </si>
  <si>
    <t>NRS FINANCE SYSTEM SSC MULTIPLIER</t>
  </si>
  <si>
    <t xml:space="preserve">Notes:  </t>
  </si>
  <si>
    <t>James McNeill</t>
  </si>
  <si>
    <t>Nadine Lewis</t>
  </si>
  <si>
    <t>Scott Broadley</t>
  </si>
  <si>
    <t>Emma McDonough</t>
  </si>
  <si>
    <t>Ross Collins</t>
  </si>
  <si>
    <t>TESTS / PROCEDURES PER OID / SoECAT</t>
  </si>
  <si>
    <t>ALL STAFF INVOLVED PER OID / Appendix</t>
  </si>
  <si>
    <t>UKCRN ID (CPMS)</t>
  </si>
  <si>
    <t>NRS reference</t>
  </si>
  <si>
    <t>Y - included in OID</t>
  </si>
  <si>
    <t>Kirsty Theron</t>
  </si>
  <si>
    <t>Pamela Sandu</t>
  </si>
  <si>
    <t>Karen Puglisevich Chase</t>
  </si>
  <si>
    <t>***LIST TO BE MAINTAINED AND UPDATED AS REQUIRED</t>
  </si>
  <si>
    <t>Form 52.001A - Version 1.0</t>
  </si>
  <si>
    <t>Document Details:</t>
  </si>
  <si>
    <t xml:space="preserve">Prepared by:  </t>
  </si>
  <si>
    <t>Signed</t>
  </si>
  <si>
    <t>Dated</t>
  </si>
  <si>
    <t xml:space="preserve">Approved by: </t>
  </si>
  <si>
    <t>Melissa Robert</t>
  </si>
  <si>
    <t>Document History</t>
  </si>
  <si>
    <t>Version</t>
  </si>
  <si>
    <t>Date</t>
  </si>
  <si>
    <t>Version 1.0</t>
  </si>
  <si>
    <t>First Release</t>
  </si>
  <si>
    <t xml:space="preserve">OID </t>
  </si>
  <si>
    <t>recruitment target, study duration</t>
  </si>
  <si>
    <t>staff list &amp; WTE, research activities and SOC</t>
  </si>
  <si>
    <t>SOE/SoECAT</t>
  </si>
  <si>
    <t>OID Appendix (Form 52.001B)</t>
  </si>
  <si>
    <t xml:space="preserve">Schedule of Events or SoECAT form </t>
  </si>
  <si>
    <t>27.06.2025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</si>
</sst>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£&quot;#,##0.00;\-&quot;£&quot;#,##0.00"/>
    <numFmt numFmtId="164" formatCode="&quot;£&quot;#,##0.00"/>
    <numFmt numFmtId="165" formatCode="#,##0.00_ ;[Red]\-#,##0.00\ "/>
    <numFmt numFmtId="166" formatCode="&quot;£&quot;#,##0"/>
  </numFmts>
  <fonts count="34" x14ac:knownFonts="1">
    <font>
      <sz val="10"/>
      <name val="Arial"/>
    </font>
    <font>
      <sz val="8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10"/>
      <color indexed="12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indexed="12"/>
      <name val="Arial"/>
      <family val="2"/>
    </font>
    <font>
      <i/>
      <sz val="10"/>
      <color indexed="10"/>
      <name val="Arial"/>
      <family val="2"/>
    </font>
    <font>
      <b/>
      <sz val="14"/>
      <color indexed="60"/>
      <name val="Arial"/>
      <family val="2"/>
    </font>
    <font>
      <b/>
      <sz val="12"/>
      <color indexed="60"/>
      <name val="Arial"/>
      <family val="2"/>
    </font>
    <font>
      <sz val="8"/>
      <name val="Arial"/>
      <family val="2"/>
    </font>
    <font>
      <b/>
      <u/>
      <sz val="10"/>
      <color indexed="10"/>
      <name val="Arial"/>
      <family val="2"/>
    </font>
    <font>
      <sz val="10"/>
      <color indexed="9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999999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3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34"/>
      </bottom>
      <diagonal/>
    </border>
    <border>
      <left style="medium">
        <color indexed="64"/>
      </left>
      <right style="medium">
        <color indexed="64"/>
      </right>
      <top style="thin">
        <color indexed="34"/>
      </top>
      <bottom style="thin">
        <color indexed="34"/>
      </bottom>
      <diagonal/>
    </border>
    <border>
      <left style="thin">
        <color indexed="64"/>
      </left>
      <right style="thin">
        <color indexed="64"/>
      </right>
      <top style="thin">
        <color indexed="34"/>
      </top>
      <bottom style="thin">
        <color indexed="3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3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3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7" fillId="0" borderId="0"/>
  </cellStyleXfs>
  <cellXfs count="20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64" fontId="0" fillId="0" borderId="0" xfId="0" applyNumberFormat="1"/>
    <xf numFmtId="0" fontId="2" fillId="0" borderId="0" xfId="0" applyFont="1"/>
    <xf numFmtId="164" fontId="3" fillId="0" borderId="0" xfId="0" applyNumberFormat="1" applyFont="1"/>
    <xf numFmtId="164" fontId="4" fillId="0" borderId="0" xfId="0" applyNumberFormat="1" applyFont="1"/>
    <xf numFmtId="0" fontId="0" fillId="2" borderId="0" xfId="0" applyFill="1"/>
    <xf numFmtId="164" fontId="0" fillId="2" borderId="0" xfId="0" applyNumberFormat="1" applyFill="1"/>
    <xf numFmtId="164" fontId="0" fillId="0" borderId="0" xfId="0" applyNumberFormat="1" applyFill="1"/>
    <xf numFmtId="165" fontId="0" fillId="0" borderId="0" xfId="0" applyNumberFormat="1"/>
    <xf numFmtId="165" fontId="0" fillId="0" borderId="1" xfId="0" applyNumberFormat="1" applyBorder="1"/>
    <xf numFmtId="0" fontId="0" fillId="0" borderId="0" xfId="0" applyProtection="1"/>
    <xf numFmtId="0" fontId="0" fillId="0" borderId="0" xfId="0" applyBorder="1"/>
    <xf numFmtId="0" fontId="5" fillId="0" borderId="0" xfId="0" applyFont="1"/>
    <xf numFmtId="164" fontId="5" fillId="0" borderId="2" xfId="0" applyNumberFormat="1" applyFont="1" applyBorder="1"/>
    <xf numFmtId="0" fontId="6" fillId="0" borderId="0" xfId="0" applyFont="1"/>
    <xf numFmtId="164" fontId="0" fillId="0" borderId="2" xfId="0" applyNumberFormat="1" applyBorder="1"/>
    <xf numFmtId="0" fontId="5" fillId="0" borderId="3" xfId="0" applyFont="1" applyBorder="1"/>
    <xf numFmtId="0" fontId="5" fillId="2" borderId="3" xfId="0" applyFont="1" applyFill="1" applyBorder="1"/>
    <xf numFmtId="0" fontId="0" fillId="2" borderId="4" xfId="0" applyFill="1" applyBorder="1"/>
    <xf numFmtId="0" fontId="0" fillId="2" borderId="5" xfId="0" applyFill="1" applyBorder="1"/>
    <xf numFmtId="0" fontId="0" fillId="0" borderId="3" xfId="0" applyBorder="1"/>
    <xf numFmtId="0" fontId="0" fillId="2" borderId="3" xfId="0" applyFill="1" applyBorder="1"/>
    <xf numFmtId="0" fontId="3" fillId="0" borderId="3" xfId="0" applyFont="1" applyBorder="1" applyProtection="1"/>
    <xf numFmtId="14" fontId="3" fillId="2" borderId="3" xfId="0" applyNumberFormat="1" applyFont="1" applyFill="1" applyBorder="1" applyProtection="1">
      <protection locked="0"/>
    </xf>
    <xf numFmtId="0" fontId="0" fillId="2" borderId="6" xfId="0" applyFill="1" applyBorder="1"/>
    <xf numFmtId="0" fontId="9" fillId="2" borderId="0" xfId="0" applyFont="1" applyFill="1"/>
    <xf numFmtId="165" fontId="0" fillId="2" borderId="0" xfId="0" applyNumberFormat="1" applyFill="1"/>
    <xf numFmtId="0" fontId="5" fillId="0" borderId="0" xfId="0" applyFont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0" fillId="2" borderId="3" xfId="0" quotePrefix="1" applyNumberFormat="1" applyFill="1" applyBorder="1" applyAlignment="1">
      <alignment horizontal="left"/>
    </xf>
    <xf numFmtId="165" fontId="0" fillId="2" borderId="3" xfId="0" applyNumberFormat="1" applyFill="1" applyBorder="1"/>
    <xf numFmtId="165" fontId="0" fillId="0" borderId="3" xfId="0" applyNumberFormat="1" applyBorder="1"/>
    <xf numFmtId="165" fontId="5" fillId="0" borderId="3" xfId="0" applyNumberFormat="1" applyFont="1" applyBorder="1"/>
    <xf numFmtId="0" fontId="3" fillId="0" borderId="0" xfId="0" applyFont="1" applyAlignment="1">
      <alignment horizontal="center" wrapText="1"/>
    </xf>
    <xf numFmtId="0" fontId="5" fillId="2" borderId="0" xfId="0" applyFont="1" applyFill="1"/>
    <xf numFmtId="0" fontId="0" fillId="0" borderId="3" xfId="0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165" fontId="0" fillId="2" borderId="7" xfId="0" applyNumberFormat="1" applyFill="1" applyBorder="1"/>
    <xf numFmtId="165" fontId="5" fillId="0" borderId="7" xfId="0" applyNumberFormat="1" applyFont="1" applyBorder="1"/>
    <xf numFmtId="0" fontId="5" fillId="0" borderId="5" xfId="0" applyFont="1" applyBorder="1" applyAlignment="1">
      <alignment horizontal="center" wrapText="1"/>
    </xf>
    <xf numFmtId="165" fontId="0" fillId="0" borderId="5" xfId="0" applyNumberFormat="1" applyBorder="1"/>
    <xf numFmtId="165" fontId="5" fillId="0" borderId="5" xfId="0" applyNumberFormat="1" applyFont="1" applyBorder="1"/>
    <xf numFmtId="0" fontId="5" fillId="3" borderId="8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165" fontId="0" fillId="3" borderId="9" xfId="0" applyNumberFormat="1" applyFill="1" applyBorder="1"/>
    <xf numFmtId="165" fontId="0" fillId="3" borderId="10" xfId="0" applyNumberFormat="1" applyFill="1" applyBorder="1"/>
    <xf numFmtId="165" fontId="5" fillId="3" borderId="11" xfId="0" applyNumberFormat="1" applyFont="1" applyFill="1" applyBorder="1"/>
    <xf numFmtId="165" fontId="5" fillId="3" borderId="12" xfId="0" applyNumberFormat="1" applyFont="1" applyFill="1" applyBorder="1"/>
    <xf numFmtId="0" fontId="5" fillId="0" borderId="0" xfId="0" applyFont="1" applyFill="1" applyAlignment="1">
      <alignment horizontal="center" wrapText="1"/>
    </xf>
    <xf numFmtId="0" fontId="0" fillId="3" borderId="0" xfId="0" applyFill="1"/>
    <xf numFmtId="164" fontId="5" fillId="0" borderId="0" xfId="0" applyNumberFormat="1" applyFont="1" applyBorder="1"/>
    <xf numFmtId="0" fontId="0" fillId="0" borderId="3" xfId="0" applyBorder="1" applyProtection="1"/>
    <xf numFmtId="0" fontId="9" fillId="2" borderId="3" xfId="0" applyFont="1" applyFill="1" applyBorder="1"/>
    <xf numFmtId="0" fontId="10" fillId="0" borderId="0" xfId="0" applyFont="1"/>
    <xf numFmtId="166" fontId="0" fillId="0" borderId="0" xfId="0" applyNumberFormat="1"/>
    <xf numFmtId="0" fontId="11" fillId="0" borderId="0" xfId="0" applyFont="1"/>
    <xf numFmtId="0" fontId="3" fillId="0" borderId="0" xfId="0" applyFont="1"/>
    <xf numFmtId="0" fontId="5" fillId="0" borderId="13" xfId="0" applyFont="1" applyBorder="1" applyAlignment="1">
      <alignment horizontal="centerContinuous" wrapText="1"/>
    </xf>
    <xf numFmtId="0" fontId="5" fillId="0" borderId="14" xfId="0" applyFont="1" applyBorder="1"/>
    <xf numFmtId="0" fontId="3" fillId="0" borderId="0" xfId="0" applyFont="1" applyBorder="1" applyAlignment="1">
      <alignment vertical="top"/>
    </xf>
    <xf numFmtId="166" fontId="3" fillId="0" borderId="15" xfId="0" applyNumberFormat="1" applyFont="1" applyBorder="1" applyAlignment="1">
      <alignment vertical="top"/>
    </xf>
    <xf numFmtId="9" fontId="3" fillId="0" borderId="16" xfId="0" applyNumberFormat="1" applyFont="1" applyBorder="1" applyAlignment="1">
      <alignment vertical="top"/>
    </xf>
    <xf numFmtId="166" fontId="3" fillId="0" borderId="17" xfId="0" applyNumberFormat="1" applyFont="1" applyBorder="1" applyAlignment="1">
      <alignment vertical="top"/>
    </xf>
    <xf numFmtId="9" fontId="3" fillId="0" borderId="18" xfId="0" applyNumberFormat="1" applyFont="1" applyBorder="1" applyAlignment="1">
      <alignment vertical="top"/>
    </xf>
    <xf numFmtId="166" fontId="3" fillId="0" borderId="13" xfId="0" applyNumberFormat="1" applyFont="1" applyBorder="1" applyAlignment="1">
      <alignment vertical="top"/>
    </xf>
    <xf numFmtId="9" fontId="3" fillId="0" borderId="14" xfId="0" applyNumberFormat="1" applyFont="1" applyBorder="1" applyAlignment="1">
      <alignment vertical="top"/>
    </xf>
    <xf numFmtId="0" fontId="4" fillId="0" borderId="0" xfId="0" applyFont="1"/>
    <xf numFmtId="0" fontId="2" fillId="0" borderId="0" xfId="0" applyFont="1" applyFill="1"/>
    <xf numFmtId="0" fontId="0" fillId="2" borderId="3" xfId="0" applyNumberFormat="1" applyFill="1" applyBorder="1" applyAlignment="1">
      <alignment horizontal="left"/>
    </xf>
    <xf numFmtId="164" fontId="0" fillId="0" borderId="0" xfId="0" applyNumberFormat="1" applyBorder="1"/>
    <xf numFmtId="164" fontId="0" fillId="0" borderId="4" xfId="0" applyNumberFormat="1" applyBorder="1"/>
    <xf numFmtId="164" fontId="0" fillId="4" borderId="0" xfId="0" applyNumberFormat="1" applyFill="1"/>
    <xf numFmtId="0" fontId="14" fillId="0" borderId="19" xfId="0" applyFont="1" applyBorder="1"/>
    <xf numFmtId="0" fontId="0" fillId="0" borderId="16" xfId="0" applyBorder="1"/>
    <xf numFmtId="0" fontId="14" fillId="0" borderId="17" xfId="0" applyFont="1" applyBorder="1"/>
    <xf numFmtId="0" fontId="9" fillId="0" borderId="0" xfId="0" applyFont="1" applyBorder="1"/>
    <xf numFmtId="0" fontId="5" fillId="0" borderId="18" xfId="0" applyFont="1" applyBorder="1"/>
    <xf numFmtId="0" fontId="14" fillId="0" borderId="0" xfId="0" applyFont="1" applyBorder="1"/>
    <xf numFmtId="0" fontId="0" fillId="0" borderId="18" xfId="0" applyBorder="1"/>
    <xf numFmtId="0" fontId="14" fillId="0" borderId="13" xfId="0" applyFont="1" applyBorder="1"/>
    <xf numFmtId="0" fontId="0" fillId="0" borderId="20" xfId="0" applyBorder="1"/>
    <xf numFmtId="0" fontId="0" fillId="0" borderId="14" xfId="0" applyBorder="1"/>
    <xf numFmtId="0" fontId="9" fillId="0" borderId="15" xfId="0" applyFont="1" applyBorder="1"/>
    <xf numFmtId="0" fontId="5" fillId="0" borderId="0" xfId="0" applyFont="1" applyBorder="1"/>
    <xf numFmtId="0" fontId="14" fillId="0" borderId="20" xfId="0" applyFont="1" applyBorder="1"/>
    <xf numFmtId="0" fontId="16" fillId="5" borderId="21" xfId="0" applyFont="1" applyFill="1" applyBorder="1" applyAlignment="1">
      <alignment horizontal="left"/>
    </xf>
    <xf numFmtId="164" fontId="5" fillId="0" borderId="0" xfId="0" applyNumberFormat="1" applyFont="1" applyFill="1" applyBorder="1" applyAlignment="1">
      <alignment horizontal="centerContinuous" wrapText="1"/>
    </xf>
    <xf numFmtId="0" fontId="15" fillId="0" borderId="0" xfId="0" applyFont="1"/>
    <xf numFmtId="164" fontId="12" fillId="0" borderId="0" xfId="0" applyNumberFormat="1" applyFont="1" applyAlignment="1">
      <alignment horizontal="left"/>
    </xf>
    <xf numFmtId="0" fontId="16" fillId="5" borderId="22" xfId="0" applyFont="1" applyFill="1" applyBorder="1" applyAlignment="1">
      <alignment horizontal="left"/>
    </xf>
    <xf numFmtId="164" fontId="5" fillId="5" borderId="1" xfId="0" applyNumberFormat="1" applyFont="1" applyFill="1" applyBorder="1" applyAlignment="1">
      <alignment horizontal="centerContinuous" wrapText="1"/>
    </xf>
    <xf numFmtId="166" fontId="5" fillId="5" borderId="15" xfId="0" applyNumberFormat="1" applyFont="1" applyFill="1" applyBorder="1"/>
    <xf numFmtId="9" fontId="10" fillId="5" borderId="19" xfId="0" applyNumberFormat="1" applyFont="1" applyFill="1" applyBorder="1"/>
    <xf numFmtId="9" fontId="3" fillId="5" borderId="19" xfId="0" applyNumberFormat="1" applyFont="1" applyFill="1" applyBorder="1"/>
    <xf numFmtId="0" fontId="10" fillId="5" borderId="19" xfId="0" applyFont="1" applyFill="1" applyBorder="1"/>
    <xf numFmtId="9" fontId="3" fillId="5" borderId="16" xfId="0" applyNumberFormat="1" applyFont="1" applyFill="1" applyBorder="1"/>
    <xf numFmtId="0" fontId="15" fillId="0" borderId="15" xfId="0" applyFont="1" applyBorder="1"/>
    <xf numFmtId="0" fontId="15" fillId="0" borderId="16" xfId="0" applyFont="1" applyBorder="1"/>
    <xf numFmtId="0" fontId="16" fillId="0" borderId="23" xfId="0" applyFont="1" applyFill="1" applyBorder="1" applyAlignment="1">
      <alignment horizontal="left"/>
    </xf>
    <xf numFmtId="0" fontId="5" fillId="0" borderId="24" xfId="0" applyFont="1" applyFill="1" applyBorder="1" applyAlignment="1">
      <alignment horizontal="center"/>
    </xf>
    <xf numFmtId="0" fontId="17" fillId="0" borderId="15" xfId="0" applyFont="1" applyFill="1" applyBorder="1" applyAlignment="1" applyProtection="1">
      <alignment horizontal="left" vertical="center" wrapText="1"/>
    </xf>
    <xf numFmtId="7" fontId="3" fillId="6" borderId="25" xfId="0" applyNumberFormat="1" applyFont="1" applyFill="1" applyBorder="1" applyAlignment="1" applyProtection="1">
      <alignment horizontal="center" vertical="center" wrapText="1"/>
      <protection locked="0"/>
    </xf>
    <xf numFmtId="164" fontId="11" fillId="6" borderId="26" xfId="0" applyNumberFormat="1" applyFont="1" applyFill="1" applyBorder="1" applyAlignment="1" applyProtection="1">
      <alignment horizontal="left" vertical="center" wrapText="1"/>
      <protection locked="0"/>
    </xf>
    <xf numFmtId="0" fontId="17" fillId="0" borderId="17" xfId="0" applyFont="1" applyFill="1" applyBorder="1" applyAlignment="1" applyProtection="1">
      <alignment horizontal="left" vertical="center" wrapText="1"/>
    </xf>
    <xf numFmtId="7" fontId="3" fillId="6" borderId="27" xfId="0" applyNumberFormat="1" applyFont="1" applyFill="1" applyBorder="1" applyAlignment="1" applyProtection="1">
      <alignment horizontal="center" vertical="center" wrapText="1"/>
      <protection locked="0"/>
    </xf>
    <xf numFmtId="164" fontId="11" fillId="6" borderId="28" xfId="0" applyNumberFormat="1" applyFont="1" applyFill="1" applyBorder="1" applyAlignment="1" applyProtection="1">
      <alignment horizontal="left" vertical="center" wrapText="1"/>
      <protection locked="0"/>
    </xf>
    <xf numFmtId="166" fontId="5" fillId="5" borderId="17" xfId="0" applyNumberFormat="1" applyFont="1" applyFill="1" applyBorder="1" applyAlignment="1">
      <alignment vertical="top"/>
    </xf>
    <xf numFmtId="0" fontId="10" fillId="5" borderId="0" xfId="0" applyFont="1" applyFill="1" applyBorder="1" applyAlignment="1">
      <alignment vertical="top"/>
    </xf>
    <xf numFmtId="166" fontId="5" fillId="5" borderId="0" xfId="0" applyNumberFormat="1" applyFont="1" applyFill="1" applyBorder="1" applyAlignment="1">
      <alignment vertical="top"/>
    </xf>
    <xf numFmtId="166" fontId="11" fillId="5" borderId="18" xfId="0" applyNumberFormat="1" applyFont="1" applyFill="1" applyBorder="1" applyAlignment="1">
      <alignment vertical="top"/>
    </xf>
    <xf numFmtId="7" fontId="3" fillId="7" borderId="27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29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29" xfId="0" applyNumberFormat="1" applyFont="1" applyBorder="1" applyAlignment="1">
      <alignment horizontal="left"/>
    </xf>
    <xf numFmtId="0" fontId="11" fillId="0" borderId="0" xfId="0" applyFont="1" applyFill="1" applyBorder="1"/>
    <xf numFmtId="0" fontId="17" fillId="8" borderId="17" xfId="0" applyFont="1" applyFill="1" applyBorder="1" applyAlignment="1" applyProtection="1">
      <alignment horizontal="left" vertical="center" wrapText="1"/>
    </xf>
    <xf numFmtId="7" fontId="3" fillId="8" borderId="27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29" xfId="0" applyNumberFormat="1" applyFont="1" applyFill="1" applyBorder="1" applyAlignment="1">
      <alignment horizontal="left"/>
    </xf>
    <xf numFmtId="7" fontId="11" fillId="6" borderId="28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/>
    <xf numFmtId="0" fontId="17" fillId="0" borderId="13" xfId="0" applyFont="1" applyFill="1" applyBorder="1" applyAlignment="1" applyProtection="1">
      <alignment horizontal="left" vertical="center" wrapText="1"/>
    </xf>
    <xf numFmtId="7" fontId="3" fillId="6" borderId="30" xfId="0" applyNumberFormat="1" applyFont="1" applyFill="1" applyBorder="1" applyAlignment="1" applyProtection="1">
      <alignment horizontal="center" vertical="center" wrapText="1"/>
      <protection locked="0"/>
    </xf>
    <xf numFmtId="164" fontId="11" fillId="6" borderId="31" xfId="0" applyNumberFormat="1" applyFont="1" applyFill="1" applyBorder="1" applyAlignment="1" applyProtection="1">
      <alignment horizontal="left" vertical="center" wrapText="1"/>
      <protection locked="0"/>
    </xf>
    <xf numFmtId="166" fontId="5" fillId="5" borderId="13" xfId="0" applyNumberFormat="1" applyFont="1" applyFill="1" applyBorder="1" applyAlignment="1">
      <alignment vertical="top"/>
    </xf>
    <xf numFmtId="0" fontId="10" fillId="5" borderId="20" xfId="0" applyFont="1" applyFill="1" applyBorder="1" applyAlignment="1">
      <alignment vertical="top"/>
    </xf>
    <xf numFmtId="166" fontId="5" fillId="5" borderId="20" xfId="0" applyNumberFormat="1" applyFont="1" applyFill="1" applyBorder="1" applyAlignment="1">
      <alignment vertical="top"/>
    </xf>
    <xf numFmtId="166" fontId="11" fillId="5" borderId="14" xfId="0" applyNumberFormat="1" applyFont="1" applyFill="1" applyBorder="1" applyAlignment="1">
      <alignment vertical="top"/>
    </xf>
    <xf numFmtId="0" fontId="17" fillId="0" borderId="0" xfId="0" applyFont="1" applyFill="1" applyBorder="1" applyAlignment="1">
      <alignment horizontal="left"/>
    </xf>
    <xf numFmtId="164" fontId="11" fillId="0" borderId="0" xfId="0" applyNumberFormat="1" applyFont="1" applyAlignment="1">
      <alignment horizontal="left"/>
    </xf>
    <xf numFmtId="0" fontId="15" fillId="5" borderId="0" xfId="0" applyFont="1" applyFill="1"/>
    <xf numFmtId="0" fontId="16" fillId="0" borderId="0" xfId="0" applyFont="1" applyFill="1" applyBorder="1" applyAlignment="1">
      <alignment horizontal="left"/>
    </xf>
    <xf numFmtId="0" fontId="17" fillId="6" borderId="0" xfId="0" applyFont="1" applyFill="1" applyBorder="1" applyAlignment="1">
      <alignment horizontal="left"/>
    </xf>
    <xf numFmtId="0" fontId="18" fillId="7" borderId="0" xfId="0" applyFont="1" applyFill="1" applyBorder="1" applyAlignment="1">
      <alignment horizontal="left"/>
    </xf>
    <xf numFmtId="0" fontId="17" fillId="8" borderId="0" xfId="0" applyFont="1" applyFill="1" applyBorder="1" applyAlignment="1">
      <alignment horizontal="left"/>
    </xf>
    <xf numFmtId="0" fontId="19" fillId="0" borderId="0" xfId="0" applyFont="1"/>
    <xf numFmtId="166" fontId="2" fillId="5" borderId="0" xfId="0" applyNumberFormat="1" applyFont="1" applyFill="1" applyBorder="1"/>
    <xf numFmtId="0" fontId="2" fillId="5" borderId="0" xfId="0" applyFont="1" applyFill="1" applyBorder="1"/>
    <xf numFmtId="0" fontId="10" fillId="5" borderId="0" xfId="0" applyFont="1" applyFill="1" applyBorder="1"/>
    <xf numFmtId="0" fontId="13" fillId="5" borderId="0" xfId="0" applyFont="1" applyFill="1" applyBorder="1"/>
    <xf numFmtId="0" fontId="4" fillId="0" borderId="0" xfId="0" applyFont="1" applyBorder="1"/>
    <xf numFmtId="0" fontId="19" fillId="0" borderId="0" xfId="0" applyFont="1" applyBorder="1" applyAlignment="1">
      <alignment vertical="top"/>
    </xf>
    <xf numFmtId="166" fontId="5" fillId="5" borderId="0" xfId="0" applyNumberFormat="1" applyFont="1" applyFill="1" applyBorder="1"/>
    <xf numFmtId="166" fontId="11" fillId="5" borderId="0" xfId="0" applyNumberFormat="1" applyFont="1" applyFill="1" applyBorder="1"/>
    <xf numFmtId="0" fontId="3" fillId="0" borderId="0" xfId="0" applyFont="1" applyBorder="1"/>
    <xf numFmtId="166" fontId="3" fillId="0" borderId="0" xfId="0" applyNumberFormat="1" applyFont="1" applyBorder="1"/>
    <xf numFmtId="9" fontId="3" fillId="0" borderId="0" xfId="0" applyNumberFormat="1" applyFont="1" applyBorder="1"/>
    <xf numFmtId="166" fontId="12" fillId="0" borderId="0" xfId="0" applyNumberFormat="1" applyFont="1" applyFill="1"/>
    <xf numFmtId="0" fontId="10" fillId="0" borderId="0" xfId="0" applyFont="1" applyFill="1" applyBorder="1" applyAlignment="1">
      <alignment vertical="top"/>
    </xf>
    <xf numFmtId="166" fontId="5" fillId="0" borderId="0" xfId="0" applyNumberFormat="1" applyFont="1" applyFill="1"/>
    <xf numFmtId="0" fontId="0" fillId="5" borderId="0" xfId="0" applyFill="1" applyBorder="1"/>
    <xf numFmtId="166" fontId="3" fillId="5" borderId="0" xfId="0" applyNumberFormat="1" applyFont="1" applyFill="1" applyBorder="1"/>
    <xf numFmtId="9" fontId="3" fillId="5" borderId="0" xfId="0" applyNumberFormat="1" applyFont="1" applyFill="1" applyBorder="1"/>
    <xf numFmtId="0" fontId="15" fillId="0" borderId="0" xfId="0" applyFont="1" applyBorder="1"/>
    <xf numFmtId="0" fontId="3" fillId="0" borderId="0" xfId="0" applyFont="1" applyFill="1" applyBorder="1"/>
    <xf numFmtId="0" fontId="3" fillId="0" borderId="16" xfId="0" applyFont="1" applyFill="1" applyBorder="1" applyAlignment="1" applyProtection="1">
      <alignment horizontal="center" vertical="center" wrapText="1"/>
    </xf>
    <xf numFmtId="0" fontId="3" fillId="0" borderId="18" xfId="0" applyFont="1" applyFill="1" applyBorder="1" applyAlignment="1" applyProtection="1">
      <alignment horizontal="center" vertical="center" wrapText="1"/>
    </xf>
    <xf numFmtId="0" fontId="3" fillId="8" borderId="18" xfId="0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horizontal="center" vertical="center" wrapText="1"/>
    </xf>
    <xf numFmtId="164" fontId="11" fillId="3" borderId="3" xfId="0" applyNumberFormat="1" applyFont="1" applyFill="1" applyBorder="1" applyAlignment="1">
      <alignment horizontal="left"/>
    </xf>
    <xf numFmtId="164" fontId="11" fillId="3" borderId="3" xfId="0" applyNumberFormat="1" applyFont="1" applyFill="1" applyBorder="1" applyAlignment="1">
      <alignment horizontal="centerContinuous" wrapText="1"/>
    </xf>
    <xf numFmtId="0" fontId="5" fillId="5" borderId="14" xfId="0" applyFont="1" applyFill="1" applyBorder="1" applyAlignment="1">
      <alignment horizontal="centerContinuous" wrapText="1"/>
    </xf>
    <xf numFmtId="164" fontId="5" fillId="5" borderId="21" xfId="0" applyNumberFormat="1" applyFont="1" applyFill="1" applyBorder="1" applyAlignment="1">
      <alignment horizontal="centerContinuous" wrapText="1"/>
    </xf>
    <xf numFmtId="0" fontId="5" fillId="5" borderId="13" xfId="0" applyFont="1" applyFill="1" applyBorder="1" applyAlignment="1">
      <alignment horizontal="centerContinuous" wrapText="1"/>
    </xf>
    <xf numFmtId="0" fontId="5" fillId="5" borderId="20" xfId="0" applyFont="1" applyFill="1" applyBorder="1" applyAlignment="1">
      <alignment horizontal="centerContinuous" wrapText="1"/>
    </xf>
    <xf numFmtId="7" fontId="0" fillId="0" borderId="0" xfId="0" applyNumberFormat="1"/>
    <xf numFmtId="7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</xf>
    <xf numFmtId="0" fontId="0" fillId="0" borderId="0" xfId="0" applyFill="1" applyBorder="1"/>
    <xf numFmtId="0" fontId="17" fillId="0" borderId="0" xfId="0" applyFont="1" applyFill="1" applyBorder="1" applyAlignment="1" applyProtection="1">
      <alignment horizontal="left" vertical="center" wrapText="1"/>
    </xf>
    <xf numFmtId="164" fontId="0" fillId="0" borderId="0" xfId="0" applyNumberFormat="1" applyFill="1" applyBorder="1"/>
    <xf numFmtId="0" fontId="2" fillId="0" borderId="0" xfId="0" applyFont="1" applyFill="1" applyBorder="1"/>
    <xf numFmtId="0" fontId="20" fillId="0" borderId="0" xfId="0" applyFont="1" applyFill="1" applyBorder="1"/>
    <xf numFmtId="164" fontId="4" fillId="0" borderId="0" xfId="0" applyNumberFormat="1" applyFont="1" applyFill="1" applyBorder="1"/>
    <xf numFmtId="0" fontId="21" fillId="0" borderId="0" xfId="0" applyFont="1" applyFill="1" applyBorder="1"/>
    <xf numFmtId="164" fontId="0" fillId="0" borderId="0" xfId="0" applyNumberFormat="1" applyAlignment="1">
      <alignment horizontal="right"/>
    </xf>
    <xf numFmtId="7" fontId="3" fillId="0" borderId="0" xfId="0" applyNumberFormat="1" applyFont="1" applyFill="1" applyBorder="1" applyAlignment="1" applyProtection="1">
      <alignment horizontal="right" vertical="center" wrapText="1"/>
      <protection locked="0"/>
    </xf>
    <xf numFmtId="164" fontId="3" fillId="0" borderId="0" xfId="2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0" fontId="0" fillId="0" borderId="19" xfId="0" applyBorder="1"/>
    <xf numFmtId="0" fontId="0" fillId="0" borderId="0" xfId="0" applyFill="1"/>
    <xf numFmtId="0" fontId="23" fillId="0" borderId="0" xfId="0" applyFont="1"/>
    <xf numFmtId="0" fontId="25" fillId="0" borderId="0" xfId="1" applyAlignment="1" applyProtection="1"/>
    <xf numFmtId="0" fontId="5" fillId="0" borderId="0" xfId="0" applyFont="1" applyAlignment="1">
      <alignment horizontal="center"/>
    </xf>
    <xf numFmtId="164" fontId="24" fillId="0" borderId="0" xfId="0" applyNumberFormat="1" applyFont="1"/>
    <xf numFmtId="0" fontId="26" fillId="0" borderId="0" xfId="0" applyFont="1"/>
    <xf numFmtId="0" fontId="28" fillId="0" borderId="0" xfId="3" applyFont="1"/>
    <xf numFmtId="0" fontId="28" fillId="0" borderId="0" xfId="3" applyFont="1" applyFill="1"/>
    <xf numFmtId="0" fontId="26" fillId="2" borderId="0" xfId="0" applyFont="1" applyFill="1"/>
    <xf numFmtId="0" fontId="3" fillId="0" borderId="23" xfId="0" applyFont="1" applyFill="1" applyBorder="1"/>
    <xf numFmtId="0" fontId="0" fillId="0" borderId="32" xfId="0" applyFill="1" applyBorder="1"/>
    <xf numFmtId="0" fontId="3" fillId="0" borderId="32" xfId="0" applyFont="1" applyFill="1" applyBorder="1"/>
    <xf numFmtId="164" fontId="0" fillId="0" borderId="24" xfId="0" applyNumberFormat="1" applyFill="1" applyBorder="1"/>
    <xf numFmtId="0" fontId="12" fillId="0" borderId="0" xfId="0" applyFont="1"/>
    <xf numFmtId="0" fontId="29" fillId="0" borderId="0" xfId="0" applyFont="1"/>
    <xf numFmtId="0" fontId="30" fillId="0" borderId="0" xfId="0" applyFont="1" applyAlignment="1">
      <alignment horizontal="left" indent="4"/>
    </xf>
    <xf numFmtId="0" fontId="30" fillId="0" borderId="0" xfId="0" applyFont="1"/>
    <xf numFmtId="0" fontId="31" fillId="0" borderId="1" xfId="0" applyFont="1" applyBorder="1" applyAlignment="1">
      <alignment vertical="top" wrapText="1"/>
    </xf>
    <xf numFmtId="0" fontId="31" fillId="0" borderId="24" xfId="0" applyFont="1" applyBorder="1" applyAlignment="1">
      <alignment vertical="top" wrapText="1"/>
    </xf>
    <xf numFmtId="0" fontId="32" fillId="0" borderId="33" xfId="0" applyFont="1" applyBorder="1" applyAlignment="1">
      <alignment vertical="top" wrapText="1"/>
    </xf>
    <xf numFmtId="14" fontId="32" fillId="0" borderId="14" xfId="0" applyNumberFormat="1" applyFont="1" applyBorder="1" applyAlignment="1">
      <alignment vertical="top" wrapText="1"/>
    </xf>
    <xf numFmtId="0" fontId="32" fillId="0" borderId="14" xfId="0" applyFont="1" applyBorder="1" applyAlignment="1">
      <alignment vertical="top" wrapText="1"/>
    </xf>
    <xf numFmtId="0" fontId="32" fillId="0" borderId="0" xfId="0" applyFont="1"/>
    <xf numFmtId="0" fontId="33" fillId="0" borderId="0" xfId="0" applyFont="1"/>
    <xf numFmtId="0" fontId="5" fillId="9" borderId="0" xfId="0" applyFont="1" applyFill="1" applyAlignment="1">
      <alignment vertical="top" wrapText="1"/>
    </xf>
    <xf numFmtId="0" fontId="10" fillId="0" borderId="17" xfId="0" applyFont="1" applyBorder="1"/>
    <xf numFmtId="0" fontId="10" fillId="0" borderId="0" xfId="0" applyFont="1" applyBorder="1"/>
    <xf numFmtId="0" fontId="0" fillId="2" borderId="3" xfId="0" applyFill="1" applyBorder="1" applyAlignment="1"/>
  </cellXfs>
  <cellStyles count="4">
    <cellStyle name="Hyperlink" xfId="1" builtinId="8"/>
    <cellStyle name="Normal" xfId="0" builtinId="0"/>
    <cellStyle name="Normal_Drop Downs" xfId="3"/>
    <cellStyle name="Normal_Sheet 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file:///C:\Users\gribbpa998\AppData\Local\Temp\Costing%20template%20and%20guidance\Costings\ETC\Excess%20Treatment%20Costs%20Summary.xlsx" TargetMode="External"/><Relationship Id="rId2" Type="http://schemas.openxmlformats.org/officeDocument/2006/relationships/hyperlink" Target="file:///C:\Users\gribbpa998\AppData\Local\Temp\R&amp;D%20Non-comm%20funding\Contracts%20summary\Summary%20Non%20Com%20Contracts%20Ongoing%20and%20Pending.xls" TargetMode="External"/><Relationship Id="rId1" Type="http://schemas.openxmlformats.org/officeDocument/2006/relationships/hyperlink" Target="file:///C:\Users\gribbpa998\AppData\Local\Temp\Costing%20template%20and%20guidance\Costings\Summary%20-%20Project%20Costing%20Template.xlsx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505"/>
  <sheetViews>
    <sheetView topLeftCell="B1" workbookViewId="0">
      <selection activeCell="J16" sqref="J16"/>
    </sheetView>
  </sheetViews>
  <sheetFormatPr defaultColWidth="12.7265625" defaultRowHeight="12.5" x14ac:dyDescent="0.25"/>
  <cols>
    <col min="1" max="1" width="47.1796875" customWidth="1"/>
    <col min="2" max="2" width="20" customWidth="1"/>
    <col min="3" max="3" width="16.1796875" customWidth="1"/>
    <col min="4" max="4" width="18.1796875" customWidth="1"/>
    <col min="5" max="5" width="20" customWidth="1"/>
    <col min="6" max="10" width="12.7265625" customWidth="1"/>
    <col min="11" max="11" width="19.26953125" customWidth="1"/>
    <col min="12" max="12" width="29.453125" customWidth="1"/>
    <col min="14" max="14" width="14.26953125" customWidth="1"/>
  </cols>
  <sheetData>
    <row r="1" spans="1:19" ht="13" x14ac:dyDescent="0.3">
      <c r="A1" s="58" t="s">
        <v>347</v>
      </c>
      <c r="G1" s="84" t="s">
        <v>292</v>
      </c>
      <c r="H1" s="74"/>
      <c r="I1" s="74"/>
      <c r="J1" s="180"/>
      <c r="K1" s="75"/>
      <c r="L1" s="13"/>
      <c r="M1" s="77"/>
      <c r="N1" s="79"/>
      <c r="O1" s="79"/>
      <c r="P1" s="13"/>
      <c r="Q1" s="13"/>
      <c r="R1" s="13"/>
      <c r="S1" s="13"/>
    </row>
    <row r="2" spans="1:19" s="14" customFormat="1" ht="13" x14ac:dyDescent="0.3">
      <c r="A2" s="18" t="s">
        <v>44</v>
      </c>
      <c r="B2" s="19"/>
      <c r="D2" s="18" t="s">
        <v>67</v>
      </c>
      <c r="E2" s="19"/>
      <c r="G2" s="206" t="s">
        <v>359</v>
      </c>
      <c r="H2" s="85"/>
      <c r="I2" s="207" t="s">
        <v>360</v>
      </c>
      <c r="J2" s="85"/>
      <c r="K2" s="78"/>
      <c r="L2" s="85"/>
      <c r="M2" s="79"/>
      <c r="N2" s="85"/>
      <c r="O2" s="79"/>
      <c r="P2" s="85"/>
      <c r="Q2" s="85"/>
      <c r="R2" s="85"/>
      <c r="S2" s="85"/>
    </row>
    <row r="3" spans="1:19" ht="13" x14ac:dyDescent="0.3">
      <c r="G3" s="206" t="s">
        <v>363</v>
      </c>
      <c r="H3" s="85"/>
      <c r="I3" s="207" t="s">
        <v>361</v>
      </c>
      <c r="J3" s="85"/>
      <c r="K3" s="78"/>
      <c r="L3" s="13"/>
      <c r="M3" s="79"/>
      <c r="N3" s="13"/>
      <c r="O3" s="79"/>
      <c r="P3" s="13"/>
      <c r="Q3" s="13"/>
      <c r="R3" s="13"/>
      <c r="S3" s="13"/>
    </row>
    <row r="4" spans="1:19" ht="13" x14ac:dyDescent="0.3">
      <c r="A4" s="24" t="s">
        <v>45</v>
      </c>
      <c r="B4" s="25"/>
      <c r="D4" s="18" t="s">
        <v>340</v>
      </c>
      <c r="E4" s="19"/>
      <c r="G4" s="206" t="s">
        <v>174</v>
      </c>
      <c r="H4" s="13"/>
      <c r="I4" s="79" t="s">
        <v>173</v>
      </c>
      <c r="J4" s="13"/>
      <c r="K4" s="80"/>
      <c r="L4" s="13"/>
      <c r="M4" s="79"/>
      <c r="N4" s="13"/>
      <c r="O4" s="79"/>
      <c r="P4" s="13"/>
      <c r="Q4" s="13"/>
      <c r="R4" s="13"/>
      <c r="S4" s="13"/>
    </row>
    <row r="5" spans="1:19" x14ac:dyDescent="0.25">
      <c r="A5" s="24" t="s">
        <v>46</v>
      </c>
      <c r="B5" s="25"/>
      <c r="G5" s="76" t="s">
        <v>293</v>
      </c>
      <c r="H5" s="13"/>
      <c r="I5" s="79" t="s">
        <v>178</v>
      </c>
      <c r="J5" s="13"/>
      <c r="K5" s="80"/>
      <c r="L5" s="13"/>
      <c r="M5" s="79"/>
      <c r="N5" s="13"/>
      <c r="O5" s="79"/>
      <c r="P5" s="13"/>
      <c r="Q5" s="13"/>
      <c r="R5" s="13"/>
      <c r="S5" s="13"/>
    </row>
    <row r="6" spans="1:19" ht="13" x14ac:dyDescent="0.3">
      <c r="A6" s="24" t="s">
        <v>52</v>
      </c>
      <c r="B6" s="24">
        <f>ROUND((DAYS360(B4,B5,TRUE))/30,0)</f>
        <v>0</v>
      </c>
      <c r="D6" s="18" t="s">
        <v>341</v>
      </c>
      <c r="E6" s="19"/>
      <c r="G6" s="76" t="s">
        <v>172</v>
      </c>
      <c r="H6" s="13"/>
      <c r="I6" s="79" t="s">
        <v>175</v>
      </c>
      <c r="J6" s="13"/>
      <c r="K6" s="80"/>
      <c r="L6" s="13"/>
      <c r="M6" s="79"/>
      <c r="N6" s="13"/>
      <c r="O6" s="79"/>
      <c r="P6" s="13"/>
      <c r="Q6" s="13"/>
      <c r="R6" s="13"/>
      <c r="S6" s="13"/>
    </row>
    <row r="7" spans="1:19" x14ac:dyDescent="0.25">
      <c r="G7" s="206" t="s">
        <v>362</v>
      </c>
      <c r="H7" s="13"/>
      <c r="I7" s="207" t="s">
        <v>364</v>
      </c>
      <c r="J7" s="13"/>
      <c r="K7" s="80"/>
      <c r="L7" s="13"/>
      <c r="M7" s="79"/>
      <c r="N7" s="13"/>
      <c r="O7" s="79"/>
      <c r="P7" s="13"/>
      <c r="Q7" s="13"/>
      <c r="R7" s="13"/>
      <c r="S7" s="13"/>
    </row>
    <row r="8" spans="1:19" ht="13" thickBot="1" x14ac:dyDescent="0.3">
      <c r="A8" s="22" t="s">
        <v>8</v>
      </c>
      <c r="B8" s="23"/>
      <c r="G8" s="81" t="s">
        <v>176</v>
      </c>
      <c r="H8" s="82"/>
      <c r="I8" s="86" t="s">
        <v>177</v>
      </c>
      <c r="J8" s="82"/>
      <c r="K8" s="83"/>
    </row>
    <row r="9" spans="1:19" x14ac:dyDescent="0.25">
      <c r="C9" s="13"/>
      <c r="H9" s="79"/>
      <c r="I9" s="79"/>
      <c r="J9" s="79"/>
      <c r="K9" s="13"/>
    </row>
    <row r="10" spans="1:19" x14ac:dyDescent="0.25">
      <c r="A10" s="22" t="s">
        <v>66</v>
      </c>
      <c r="B10" s="20"/>
      <c r="C10" s="20"/>
      <c r="D10" s="20"/>
      <c r="E10" s="21"/>
      <c r="H10" s="79"/>
      <c r="I10" s="13"/>
      <c r="J10" s="13"/>
      <c r="K10" s="13"/>
    </row>
    <row r="11" spans="1:19" x14ac:dyDescent="0.25">
      <c r="A11" s="22" t="s">
        <v>47</v>
      </c>
      <c r="B11" s="26"/>
      <c r="C11" t="s">
        <v>65</v>
      </c>
    </row>
    <row r="12" spans="1:19" x14ac:dyDescent="0.25">
      <c r="A12" s="22" t="s">
        <v>71</v>
      </c>
      <c r="B12" s="208"/>
      <c r="C12" s="208"/>
    </row>
    <row r="13" spans="1:19" x14ac:dyDescent="0.25">
      <c r="A13" s="22" t="s">
        <v>171</v>
      </c>
      <c r="B13" s="23"/>
    </row>
    <row r="14" spans="1:19" x14ac:dyDescent="0.25">
      <c r="C14" s="13"/>
    </row>
    <row r="15" spans="1:19" x14ac:dyDescent="0.25">
      <c r="C15" s="13"/>
    </row>
    <row r="16" spans="1:19" ht="13" x14ac:dyDescent="0.3">
      <c r="A16" s="14" t="s">
        <v>339</v>
      </c>
    </row>
    <row r="17" spans="1:18" s="2" customFormat="1" ht="26" x14ac:dyDescent="0.3">
      <c r="A17" s="30" t="s">
        <v>4</v>
      </c>
      <c r="B17" s="30" t="s">
        <v>5</v>
      </c>
      <c r="C17" s="30" t="s">
        <v>6</v>
      </c>
      <c r="D17" s="30" t="s">
        <v>11</v>
      </c>
      <c r="E17" s="30" t="s">
        <v>74</v>
      </c>
      <c r="F17" s="30" t="s">
        <v>80</v>
      </c>
      <c r="G17"/>
      <c r="H17"/>
      <c r="I17"/>
      <c r="J17"/>
      <c r="K17"/>
      <c r="L17" s="35"/>
      <c r="M17" s="30" t="s">
        <v>85</v>
      </c>
      <c r="N17" s="30" t="s">
        <v>0</v>
      </c>
      <c r="O17" s="30" t="s">
        <v>304</v>
      </c>
      <c r="P17" s="30" t="s">
        <v>2</v>
      </c>
      <c r="Q17" s="30" t="s">
        <v>3</v>
      </c>
      <c r="R17" s="2" t="s">
        <v>81</v>
      </c>
    </row>
    <row r="18" spans="1:18" ht="26" x14ac:dyDescent="0.3">
      <c r="A18" s="70"/>
      <c r="B18" s="23"/>
      <c r="C18" s="32"/>
      <c r="D18" s="33">
        <f>C18*1650*$B$6/12</f>
        <v>0</v>
      </c>
      <c r="E18" s="32"/>
      <c r="F18" s="33">
        <f>IF($E18="NHSGGC",$D18,0)</f>
        <v>0</v>
      </c>
      <c r="G18" s="30" t="s">
        <v>0</v>
      </c>
      <c r="H18" s="30" t="s">
        <v>304</v>
      </c>
      <c r="I18" s="30" t="s">
        <v>2</v>
      </c>
      <c r="J18" s="30" t="s">
        <v>3</v>
      </c>
      <c r="K18" s="2" t="s">
        <v>81</v>
      </c>
      <c r="M18" s="33">
        <f>D18-F18</f>
        <v>0</v>
      </c>
      <c r="N18" s="33">
        <f>IF($B18="Medical",$M18,0)</f>
        <v>0</v>
      </c>
      <c r="O18" s="33">
        <f>IF($B18="Nurse/Other Clinical",$M18,0)</f>
        <v>0</v>
      </c>
      <c r="P18" s="33">
        <f>IF($B18="Pharmacy",$M18,0)</f>
        <v>0</v>
      </c>
      <c r="Q18" s="33">
        <f>IF($B18="Admin",$M18,0)</f>
        <v>0</v>
      </c>
      <c r="R18" s="12" t="str">
        <f>IF(M18-N18-O18-P18-Q18=0,"OK","ERROR")</f>
        <v>OK</v>
      </c>
    </row>
    <row r="19" spans="1:18" x14ac:dyDescent="0.25">
      <c r="A19" s="70"/>
      <c r="B19" s="23"/>
      <c r="C19" s="32"/>
      <c r="D19" s="33">
        <f>C19*1650*$B$6/12</f>
        <v>0</v>
      </c>
      <c r="E19" s="32"/>
      <c r="F19" s="33">
        <f t="shared" ref="F19:F32" si="0">IF($E19="NHSGGC",$D19,0)</f>
        <v>0</v>
      </c>
      <c r="G19" s="33">
        <f t="shared" ref="G19:G33" si="1">IF($B18="Medical",$F18,0)</f>
        <v>0</v>
      </c>
      <c r="H19" s="33">
        <f t="shared" ref="H19:H33" si="2">IF($B18="Nurse/Other Clinical",$F18,0)</f>
        <v>0</v>
      </c>
      <c r="I19" s="33">
        <f t="shared" ref="I19:I33" si="3">IF($B18="Pharmacy",$F18,0)</f>
        <v>0</v>
      </c>
      <c r="J19" s="33">
        <f t="shared" ref="J19:J33" si="4">IF($B18="Admin",$F18,0)</f>
        <v>0</v>
      </c>
      <c r="K19" s="12" t="str">
        <f t="shared" ref="K19:K34" si="5">IF(F18-G19-H19-I19-J19=0,"OK","ERROR")</f>
        <v>OK</v>
      </c>
      <c r="M19" s="33">
        <f t="shared" ref="M19:M32" si="6">D19-F19</f>
        <v>0</v>
      </c>
      <c r="N19" s="33">
        <f t="shared" ref="N19:N32" si="7">IF($B19="Medical",$M19,0)</f>
        <v>0</v>
      </c>
      <c r="O19" s="33">
        <f t="shared" ref="O19:O32" si="8">IF($B19="Nurse/Other Clinical",$M19,0)</f>
        <v>0</v>
      </c>
      <c r="P19" s="33">
        <f t="shared" ref="P19:P32" si="9">IF($B19="Pharmacy",$M19,0)</f>
        <v>0</v>
      </c>
      <c r="Q19" s="33">
        <f t="shared" ref="Q19:Q32" si="10">IF($B19="Admin",$M19,0)</f>
        <v>0</v>
      </c>
      <c r="R19" s="12" t="str">
        <f t="shared" ref="R19:R31" si="11">IF(M19-N19-O19-P19-Q19=0,"OK","ERROR")</f>
        <v>OK</v>
      </c>
    </row>
    <row r="20" spans="1:18" x14ac:dyDescent="0.25">
      <c r="A20" s="70"/>
      <c r="B20" s="23"/>
      <c r="C20" s="32"/>
      <c r="D20" s="33">
        <f>C20*1650*$B$6/12</f>
        <v>0</v>
      </c>
      <c r="E20" s="32"/>
      <c r="F20" s="33">
        <f t="shared" si="0"/>
        <v>0</v>
      </c>
      <c r="G20" s="33">
        <f t="shared" si="1"/>
        <v>0</v>
      </c>
      <c r="H20" s="33">
        <f t="shared" si="2"/>
        <v>0</v>
      </c>
      <c r="I20" s="33">
        <f t="shared" si="3"/>
        <v>0</v>
      </c>
      <c r="J20" s="33">
        <f t="shared" si="4"/>
        <v>0</v>
      </c>
      <c r="K20" s="12" t="str">
        <f t="shared" si="5"/>
        <v>OK</v>
      </c>
      <c r="M20" s="33">
        <f t="shared" si="6"/>
        <v>0</v>
      </c>
      <c r="N20" s="33">
        <f t="shared" si="7"/>
        <v>0</v>
      </c>
      <c r="O20" s="33">
        <f t="shared" si="8"/>
        <v>0</v>
      </c>
      <c r="P20" s="33">
        <f t="shared" si="9"/>
        <v>0</v>
      </c>
      <c r="Q20" s="33">
        <f t="shared" si="10"/>
        <v>0</v>
      </c>
      <c r="R20" s="12" t="str">
        <f t="shared" si="11"/>
        <v>OK</v>
      </c>
    </row>
    <row r="21" spans="1:18" x14ac:dyDescent="0.25">
      <c r="A21" s="70"/>
      <c r="B21" s="23"/>
      <c r="C21" s="32"/>
      <c r="D21" s="33">
        <f t="shared" ref="D21:D32" si="12">C21*1650*$B$6/12</f>
        <v>0</v>
      </c>
      <c r="E21" s="32"/>
      <c r="F21" s="33">
        <f t="shared" si="0"/>
        <v>0</v>
      </c>
      <c r="G21" s="33">
        <f t="shared" si="1"/>
        <v>0</v>
      </c>
      <c r="H21" s="33">
        <f t="shared" si="2"/>
        <v>0</v>
      </c>
      <c r="I21" s="33">
        <f t="shared" si="3"/>
        <v>0</v>
      </c>
      <c r="J21" s="33">
        <f t="shared" si="4"/>
        <v>0</v>
      </c>
      <c r="K21" s="12" t="str">
        <f t="shared" si="5"/>
        <v>OK</v>
      </c>
      <c r="M21" s="33">
        <f t="shared" si="6"/>
        <v>0</v>
      </c>
      <c r="N21" s="33">
        <f t="shared" si="7"/>
        <v>0</v>
      </c>
      <c r="O21" s="33">
        <f t="shared" si="8"/>
        <v>0</v>
      </c>
      <c r="P21" s="33">
        <f t="shared" si="9"/>
        <v>0</v>
      </c>
      <c r="Q21" s="33">
        <f t="shared" si="10"/>
        <v>0</v>
      </c>
      <c r="R21" s="12" t="str">
        <f t="shared" si="11"/>
        <v>OK</v>
      </c>
    </row>
    <row r="22" spans="1:18" x14ac:dyDescent="0.25">
      <c r="A22" s="70"/>
      <c r="B22" s="23"/>
      <c r="C22" s="32"/>
      <c r="D22" s="33">
        <f t="shared" si="12"/>
        <v>0</v>
      </c>
      <c r="E22" s="32"/>
      <c r="F22" s="33">
        <f t="shared" si="0"/>
        <v>0</v>
      </c>
      <c r="G22" s="33">
        <f t="shared" si="1"/>
        <v>0</v>
      </c>
      <c r="H22" s="33">
        <f t="shared" si="2"/>
        <v>0</v>
      </c>
      <c r="I22" s="33">
        <f t="shared" si="3"/>
        <v>0</v>
      </c>
      <c r="J22" s="33">
        <f t="shared" si="4"/>
        <v>0</v>
      </c>
      <c r="K22" s="12" t="str">
        <f t="shared" si="5"/>
        <v>OK</v>
      </c>
      <c r="M22" s="33">
        <f t="shared" si="6"/>
        <v>0</v>
      </c>
      <c r="N22" s="33">
        <f t="shared" si="7"/>
        <v>0</v>
      </c>
      <c r="O22" s="33">
        <f t="shared" si="8"/>
        <v>0</v>
      </c>
      <c r="P22" s="33">
        <f t="shared" si="9"/>
        <v>0</v>
      </c>
      <c r="Q22" s="33">
        <f t="shared" si="10"/>
        <v>0</v>
      </c>
      <c r="R22" s="12" t="str">
        <f t="shared" si="11"/>
        <v>OK</v>
      </c>
    </row>
    <row r="23" spans="1:18" x14ac:dyDescent="0.25">
      <c r="A23" s="70"/>
      <c r="B23" s="23"/>
      <c r="C23" s="32"/>
      <c r="D23" s="33">
        <f t="shared" si="12"/>
        <v>0</v>
      </c>
      <c r="E23" s="32"/>
      <c r="F23" s="33">
        <f t="shared" si="0"/>
        <v>0</v>
      </c>
      <c r="G23" s="33">
        <f t="shared" si="1"/>
        <v>0</v>
      </c>
      <c r="H23" s="33">
        <f t="shared" si="2"/>
        <v>0</v>
      </c>
      <c r="I23" s="33">
        <f t="shared" si="3"/>
        <v>0</v>
      </c>
      <c r="J23" s="33">
        <f t="shared" si="4"/>
        <v>0</v>
      </c>
      <c r="K23" s="12" t="str">
        <f t="shared" si="5"/>
        <v>OK</v>
      </c>
      <c r="M23" s="33">
        <f t="shared" si="6"/>
        <v>0</v>
      </c>
      <c r="N23" s="33">
        <f t="shared" si="7"/>
        <v>0</v>
      </c>
      <c r="O23" s="33">
        <f t="shared" si="8"/>
        <v>0</v>
      </c>
      <c r="P23" s="33">
        <f t="shared" si="9"/>
        <v>0</v>
      </c>
      <c r="Q23" s="33">
        <f t="shared" si="10"/>
        <v>0</v>
      </c>
      <c r="R23" s="12" t="str">
        <f t="shared" si="11"/>
        <v>OK</v>
      </c>
    </row>
    <row r="24" spans="1:18" x14ac:dyDescent="0.25">
      <c r="A24" s="70"/>
      <c r="B24" s="23"/>
      <c r="C24" s="32"/>
      <c r="D24" s="33">
        <f>C24*1650*$B$6/12</f>
        <v>0</v>
      </c>
      <c r="E24" s="32"/>
      <c r="F24" s="33">
        <f t="shared" si="0"/>
        <v>0</v>
      </c>
      <c r="G24" s="33">
        <f t="shared" si="1"/>
        <v>0</v>
      </c>
      <c r="H24" s="33">
        <f t="shared" si="2"/>
        <v>0</v>
      </c>
      <c r="I24" s="33">
        <f t="shared" si="3"/>
        <v>0</v>
      </c>
      <c r="J24" s="33">
        <f t="shared" si="4"/>
        <v>0</v>
      </c>
      <c r="K24" s="12" t="str">
        <f t="shared" si="5"/>
        <v>OK</v>
      </c>
      <c r="M24" s="33">
        <f t="shared" si="6"/>
        <v>0</v>
      </c>
      <c r="N24" s="33">
        <f t="shared" si="7"/>
        <v>0</v>
      </c>
      <c r="O24" s="33">
        <f t="shared" si="8"/>
        <v>0</v>
      </c>
      <c r="P24" s="33">
        <f t="shared" si="9"/>
        <v>0</v>
      </c>
      <c r="Q24" s="33">
        <f t="shared" si="10"/>
        <v>0</v>
      </c>
      <c r="R24" s="12" t="str">
        <f t="shared" si="11"/>
        <v>OK</v>
      </c>
    </row>
    <row r="25" spans="1:18" x14ac:dyDescent="0.25">
      <c r="A25" s="70"/>
      <c r="B25" s="23"/>
      <c r="C25" s="32"/>
      <c r="D25" s="33">
        <f>C25*1650*$B$6/12</f>
        <v>0</v>
      </c>
      <c r="E25" s="32"/>
      <c r="F25" s="33">
        <f t="shared" si="0"/>
        <v>0</v>
      </c>
      <c r="G25" s="33">
        <f t="shared" si="1"/>
        <v>0</v>
      </c>
      <c r="H25" s="33">
        <f t="shared" si="2"/>
        <v>0</v>
      </c>
      <c r="I25" s="33">
        <f t="shared" si="3"/>
        <v>0</v>
      </c>
      <c r="J25" s="33">
        <f t="shared" si="4"/>
        <v>0</v>
      </c>
      <c r="K25" s="12" t="str">
        <f t="shared" si="5"/>
        <v>OK</v>
      </c>
      <c r="M25" s="33">
        <f t="shared" si="6"/>
        <v>0</v>
      </c>
      <c r="N25" s="33">
        <f t="shared" si="7"/>
        <v>0</v>
      </c>
      <c r="O25" s="33">
        <f t="shared" si="8"/>
        <v>0</v>
      </c>
      <c r="P25" s="33">
        <f t="shared" si="9"/>
        <v>0</v>
      </c>
      <c r="Q25" s="33">
        <f t="shared" si="10"/>
        <v>0</v>
      </c>
      <c r="R25" s="12" t="str">
        <f t="shared" si="11"/>
        <v>OK</v>
      </c>
    </row>
    <row r="26" spans="1:18" x14ac:dyDescent="0.25">
      <c r="A26" s="70"/>
      <c r="B26" s="23"/>
      <c r="C26" s="32"/>
      <c r="D26" s="33">
        <f>C26*1650*$B$6/12</f>
        <v>0</v>
      </c>
      <c r="E26" s="32"/>
      <c r="F26" s="33">
        <f t="shared" si="0"/>
        <v>0</v>
      </c>
      <c r="G26" s="33">
        <f t="shared" si="1"/>
        <v>0</v>
      </c>
      <c r="H26" s="33">
        <f t="shared" si="2"/>
        <v>0</v>
      </c>
      <c r="I26" s="33">
        <f t="shared" si="3"/>
        <v>0</v>
      </c>
      <c r="J26" s="33">
        <f t="shared" si="4"/>
        <v>0</v>
      </c>
      <c r="K26" s="12" t="str">
        <f t="shared" si="5"/>
        <v>OK</v>
      </c>
      <c r="M26" s="33">
        <f t="shared" si="6"/>
        <v>0</v>
      </c>
      <c r="N26" s="33">
        <f t="shared" si="7"/>
        <v>0</v>
      </c>
      <c r="O26" s="33">
        <f t="shared" si="8"/>
        <v>0</v>
      </c>
      <c r="P26" s="33">
        <f t="shared" si="9"/>
        <v>0</v>
      </c>
      <c r="Q26" s="33">
        <f t="shared" si="10"/>
        <v>0</v>
      </c>
      <c r="R26" s="12" t="str">
        <f t="shared" si="11"/>
        <v>OK</v>
      </c>
    </row>
    <row r="27" spans="1:18" x14ac:dyDescent="0.25">
      <c r="A27" s="70"/>
      <c r="B27" s="23"/>
      <c r="C27" s="32"/>
      <c r="D27" s="33">
        <f>C27*1650*$B$6/12</f>
        <v>0</v>
      </c>
      <c r="E27" s="32"/>
      <c r="F27" s="33">
        <f t="shared" si="0"/>
        <v>0</v>
      </c>
      <c r="G27" s="33">
        <f t="shared" si="1"/>
        <v>0</v>
      </c>
      <c r="H27" s="33">
        <f t="shared" si="2"/>
        <v>0</v>
      </c>
      <c r="I27" s="33">
        <f t="shared" si="3"/>
        <v>0</v>
      </c>
      <c r="J27" s="33">
        <f t="shared" si="4"/>
        <v>0</v>
      </c>
      <c r="K27" s="12" t="str">
        <f t="shared" si="5"/>
        <v>OK</v>
      </c>
      <c r="M27" s="33">
        <f t="shared" si="6"/>
        <v>0</v>
      </c>
      <c r="N27" s="33">
        <f t="shared" si="7"/>
        <v>0</v>
      </c>
      <c r="O27" s="33">
        <f t="shared" si="8"/>
        <v>0</v>
      </c>
      <c r="P27" s="33">
        <f t="shared" si="9"/>
        <v>0</v>
      </c>
      <c r="Q27" s="33">
        <f t="shared" si="10"/>
        <v>0</v>
      </c>
      <c r="R27" s="12" t="str">
        <f t="shared" si="11"/>
        <v>OK</v>
      </c>
    </row>
    <row r="28" spans="1:18" x14ac:dyDescent="0.25">
      <c r="A28" s="70"/>
      <c r="B28" s="23"/>
      <c r="C28" s="32"/>
      <c r="D28" s="33">
        <f>C28*1650*$B$6/12</f>
        <v>0</v>
      </c>
      <c r="E28" s="32"/>
      <c r="F28" s="33">
        <f t="shared" si="0"/>
        <v>0</v>
      </c>
      <c r="G28" s="33">
        <f t="shared" si="1"/>
        <v>0</v>
      </c>
      <c r="H28" s="33">
        <f t="shared" si="2"/>
        <v>0</v>
      </c>
      <c r="I28" s="33">
        <f t="shared" si="3"/>
        <v>0</v>
      </c>
      <c r="J28" s="33">
        <f t="shared" si="4"/>
        <v>0</v>
      </c>
      <c r="K28" s="12" t="str">
        <f t="shared" si="5"/>
        <v>OK</v>
      </c>
      <c r="M28" s="33">
        <f t="shared" si="6"/>
        <v>0</v>
      </c>
      <c r="N28" s="33">
        <f t="shared" si="7"/>
        <v>0</v>
      </c>
      <c r="O28" s="33">
        <f t="shared" si="8"/>
        <v>0</v>
      </c>
      <c r="P28" s="33">
        <f t="shared" si="9"/>
        <v>0</v>
      </c>
      <c r="Q28" s="33">
        <f t="shared" si="10"/>
        <v>0</v>
      </c>
      <c r="R28" s="12" t="str">
        <f t="shared" si="11"/>
        <v>OK</v>
      </c>
    </row>
    <row r="29" spans="1:18" x14ac:dyDescent="0.25">
      <c r="A29" s="70"/>
      <c r="B29" s="23"/>
      <c r="C29" s="32"/>
      <c r="D29" s="33">
        <f t="shared" si="12"/>
        <v>0</v>
      </c>
      <c r="E29" s="32"/>
      <c r="F29" s="33">
        <f t="shared" si="0"/>
        <v>0</v>
      </c>
      <c r="G29" s="33">
        <f t="shared" si="1"/>
        <v>0</v>
      </c>
      <c r="H29" s="33">
        <f t="shared" si="2"/>
        <v>0</v>
      </c>
      <c r="I29" s="33">
        <f t="shared" si="3"/>
        <v>0</v>
      </c>
      <c r="J29" s="33">
        <f t="shared" si="4"/>
        <v>0</v>
      </c>
      <c r="K29" s="12" t="str">
        <f t="shared" si="5"/>
        <v>OK</v>
      </c>
      <c r="M29" s="33">
        <f t="shared" si="6"/>
        <v>0</v>
      </c>
      <c r="N29" s="33">
        <f t="shared" si="7"/>
        <v>0</v>
      </c>
      <c r="O29" s="33">
        <f t="shared" si="8"/>
        <v>0</v>
      </c>
      <c r="P29" s="33">
        <f t="shared" si="9"/>
        <v>0</v>
      </c>
      <c r="Q29" s="33">
        <f t="shared" si="10"/>
        <v>0</v>
      </c>
      <c r="R29" s="12" t="str">
        <f t="shared" si="11"/>
        <v>OK</v>
      </c>
    </row>
    <row r="30" spans="1:18" x14ac:dyDescent="0.25">
      <c r="A30" s="70"/>
      <c r="B30" s="23"/>
      <c r="C30" s="32"/>
      <c r="D30" s="33">
        <f t="shared" si="12"/>
        <v>0</v>
      </c>
      <c r="E30" s="32"/>
      <c r="F30" s="33">
        <f t="shared" si="0"/>
        <v>0</v>
      </c>
      <c r="G30" s="33">
        <f t="shared" si="1"/>
        <v>0</v>
      </c>
      <c r="H30" s="33">
        <f t="shared" si="2"/>
        <v>0</v>
      </c>
      <c r="I30" s="33">
        <f t="shared" si="3"/>
        <v>0</v>
      </c>
      <c r="J30" s="33">
        <f t="shared" si="4"/>
        <v>0</v>
      </c>
      <c r="K30" s="12" t="str">
        <f t="shared" si="5"/>
        <v>OK</v>
      </c>
      <c r="M30" s="33">
        <f t="shared" si="6"/>
        <v>0</v>
      </c>
      <c r="N30" s="33">
        <f t="shared" si="7"/>
        <v>0</v>
      </c>
      <c r="O30" s="33">
        <f t="shared" si="8"/>
        <v>0</v>
      </c>
      <c r="P30" s="33">
        <f t="shared" si="9"/>
        <v>0</v>
      </c>
      <c r="Q30" s="33">
        <f t="shared" si="10"/>
        <v>0</v>
      </c>
      <c r="R30" s="12" t="str">
        <f t="shared" si="11"/>
        <v>OK</v>
      </c>
    </row>
    <row r="31" spans="1:18" x14ac:dyDescent="0.25">
      <c r="A31" s="70"/>
      <c r="B31" s="23"/>
      <c r="C31" s="32"/>
      <c r="D31" s="33">
        <f t="shared" si="12"/>
        <v>0</v>
      </c>
      <c r="E31" s="32"/>
      <c r="F31" s="33">
        <f t="shared" si="0"/>
        <v>0</v>
      </c>
      <c r="G31" s="33">
        <f t="shared" si="1"/>
        <v>0</v>
      </c>
      <c r="H31" s="33">
        <f t="shared" si="2"/>
        <v>0</v>
      </c>
      <c r="I31" s="33">
        <f t="shared" si="3"/>
        <v>0</v>
      </c>
      <c r="J31" s="33">
        <f t="shared" si="4"/>
        <v>0</v>
      </c>
      <c r="K31" s="12" t="str">
        <f t="shared" si="5"/>
        <v>OK</v>
      </c>
      <c r="M31" s="33">
        <f t="shared" si="6"/>
        <v>0</v>
      </c>
      <c r="N31" s="33">
        <f t="shared" si="7"/>
        <v>0</v>
      </c>
      <c r="O31" s="33">
        <f t="shared" si="8"/>
        <v>0</v>
      </c>
      <c r="P31" s="33">
        <f t="shared" si="9"/>
        <v>0</v>
      </c>
      <c r="Q31" s="33">
        <f t="shared" si="10"/>
        <v>0</v>
      </c>
      <c r="R31" s="12" t="str">
        <f t="shared" si="11"/>
        <v>OK</v>
      </c>
    </row>
    <row r="32" spans="1:18" x14ac:dyDescent="0.25">
      <c r="A32" s="31"/>
      <c r="B32" s="23"/>
      <c r="C32" s="32"/>
      <c r="D32" s="33">
        <f t="shared" si="12"/>
        <v>0</v>
      </c>
      <c r="E32" s="32"/>
      <c r="F32" s="33">
        <f t="shared" si="0"/>
        <v>0</v>
      </c>
      <c r="G32" s="33">
        <f t="shared" si="1"/>
        <v>0</v>
      </c>
      <c r="H32" s="33">
        <f t="shared" si="2"/>
        <v>0</v>
      </c>
      <c r="I32" s="33">
        <f t="shared" si="3"/>
        <v>0</v>
      </c>
      <c r="J32" s="33">
        <f t="shared" si="4"/>
        <v>0</v>
      </c>
      <c r="K32" s="12" t="str">
        <f t="shared" si="5"/>
        <v>OK</v>
      </c>
      <c r="M32" s="33">
        <f t="shared" si="6"/>
        <v>0</v>
      </c>
      <c r="N32" s="33">
        <f t="shared" si="7"/>
        <v>0</v>
      </c>
      <c r="O32" s="33">
        <f t="shared" si="8"/>
        <v>0</v>
      </c>
      <c r="P32" s="33">
        <f t="shared" si="9"/>
        <v>0</v>
      </c>
      <c r="Q32" s="33">
        <f t="shared" si="10"/>
        <v>0</v>
      </c>
      <c r="R32" s="12" t="str">
        <f>IF(M32-N32-O32-P32-Q32=0,"OK","ERROR")</f>
        <v>OK</v>
      </c>
    </row>
    <row r="33" spans="1:18" ht="13" x14ac:dyDescent="0.3">
      <c r="A33" s="18" t="s">
        <v>19</v>
      </c>
      <c r="B33" s="18"/>
      <c r="C33" s="34"/>
      <c r="D33" s="34">
        <f>SUM(D18:D32)</f>
        <v>0</v>
      </c>
      <c r="E33" s="34"/>
      <c r="F33" s="34">
        <f>SUM(F18:F32)</f>
        <v>0</v>
      </c>
      <c r="G33" s="33">
        <f t="shared" si="1"/>
        <v>0</v>
      </c>
      <c r="H33" s="33">
        <f t="shared" si="2"/>
        <v>0</v>
      </c>
      <c r="I33" s="33">
        <f t="shared" si="3"/>
        <v>0</v>
      </c>
      <c r="J33" s="33">
        <f t="shared" si="4"/>
        <v>0</v>
      </c>
      <c r="K33" s="12" t="str">
        <f t="shared" si="5"/>
        <v>OK</v>
      </c>
      <c r="M33" s="34">
        <f>SUM(M18:M32)</f>
        <v>0</v>
      </c>
      <c r="N33" s="34">
        <f>SUM(N18:N32)</f>
        <v>0</v>
      </c>
      <c r="O33" s="34">
        <f>SUM(O18:O32)</f>
        <v>0</v>
      </c>
      <c r="P33" s="34">
        <f>SUM(P18:P32)</f>
        <v>0</v>
      </c>
      <c r="Q33" s="34">
        <f>SUM(Q18:Q32)</f>
        <v>0</v>
      </c>
      <c r="R33" s="12" t="str">
        <f>IF(M33-N33-O33-P33-Q33=0,"OK","ERROR")</f>
        <v>OK</v>
      </c>
    </row>
    <row r="34" spans="1:18" ht="13" x14ac:dyDescent="0.3">
      <c r="G34" s="34">
        <f>SUM(G19:G33)</f>
        <v>0</v>
      </c>
      <c r="H34" s="34">
        <f>SUM(H19:H33)</f>
        <v>0</v>
      </c>
      <c r="I34" s="34">
        <f>SUM(I19:I33)</f>
        <v>0</v>
      </c>
      <c r="J34" s="34">
        <f>SUM(J19:J33)</f>
        <v>0</v>
      </c>
      <c r="K34" s="12" t="str">
        <f t="shared" si="5"/>
        <v>OK</v>
      </c>
    </row>
    <row r="35" spans="1:18" ht="13" hidden="1" x14ac:dyDescent="0.3">
      <c r="A35" s="16" t="s">
        <v>84</v>
      </c>
    </row>
    <row r="36" spans="1:18" s="2" customFormat="1" ht="26" hidden="1" x14ac:dyDescent="0.3">
      <c r="A36" s="30" t="s">
        <v>9</v>
      </c>
      <c r="B36" s="30" t="s">
        <v>5</v>
      </c>
      <c r="C36" s="38" t="s">
        <v>56</v>
      </c>
      <c r="D36" s="44"/>
      <c r="E36" s="45"/>
      <c r="F36" s="41" t="s">
        <v>80</v>
      </c>
      <c r="G36"/>
      <c r="H36"/>
      <c r="I36"/>
      <c r="J36"/>
      <c r="K36"/>
    </row>
    <row r="37" spans="1:18" ht="13" hidden="1" x14ac:dyDescent="0.3">
      <c r="A37" s="31" t="s">
        <v>93</v>
      </c>
      <c r="B37" s="23" t="s">
        <v>0</v>
      </c>
      <c r="C37" s="39"/>
      <c r="D37" s="46"/>
      <c r="E37" s="47"/>
      <c r="F37" s="42">
        <f>C37*$B$8</f>
        <v>0</v>
      </c>
      <c r="G37" s="30" t="s">
        <v>0</v>
      </c>
      <c r="H37" s="30" t="s">
        <v>1</v>
      </c>
      <c r="I37" s="30" t="s">
        <v>2</v>
      </c>
      <c r="J37" s="30" t="s">
        <v>3</v>
      </c>
      <c r="K37" s="2" t="s">
        <v>81</v>
      </c>
    </row>
    <row r="38" spans="1:18" hidden="1" x14ac:dyDescent="0.25">
      <c r="A38" s="31" t="s">
        <v>93</v>
      </c>
      <c r="B38" s="23" t="s">
        <v>1</v>
      </c>
      <c r="C38" s="39"/>
      <c r="D38" s="46"/>
      <c r="E38" s="47"/>
      <c r="F38" s="42">
        <f t="shared" ref="F38:F51" si="13">C38*$B$8</f>
        <v>0</v>
      </c>
      <c r="G38" s="33">
        <f t="shared" ref="G38:G52" si="14">IF($B37="Medical",$F37,0)</f>
        <v>0</v>
      </c>
      <c r="H38" s="33">
        <f t="shared" ref="H38:H52" si="15">IF($B37="Nurse",$F37,0)</f>
        <v>0</v>
      </c>
      <c r="I38" s="33">
        <f t="shared" ref="I38:I52" si="16">IF($B37="Pharmacy",$F37,0)</f>
        <v>0</v>
      </c>
      <c r="J38" s="33">
        <f t="shared" ref="J38:J52" si="17">IF($B37="Admin",$F37,0)</f>
        <v>0</v>
      </c>
      <c r="K38" s="12" t="str">
        <f t="shared" ref="K38:K52" si="18">IF(F37-G38-H38-I38-J38=0,"OK","ERROR")</f>
        <v>OK</v>
      </c>
    </row>
    <row r="39" spans="1:18" hidden="1" x14ac:dyDescent="0.25">
      <c r="A39" s="31" t="s">
        <v>7</v>
      </c>
      <c r="B39" s="23"/>
      <c r="C39" s="39"/>
      <c r="D39" s="46"/>
      <c r="E39" s="47"/>
      <c r="F39" s="42">
        <f t="shared" si="13"/>
        <v>0</v>
      </c>
      <c r="G39" s="33">
        <f t="shared" si="14"/>
        <v>0</v>
      </c>
      <c r="H39" s="33">
        <f t="shared" si="15"/>
        <v>0</v>
      </c>
      <c r="I39" s="33">
        <f t="shared" si="16"/>
        <v>0</v>
      </c>
      <c r="J39" s="33">
        <f t="shared" si="17"/>
        <v>0</v>
      </c>
      <c r="K39" s="12" t="str">
        <f t="shared" si="18"/>
        <v>OK</v>
      </c>
    </row>
    <row r="40" spans="1:18" hidden="1" x14ac:dyDescent="0.25">
      <c r="A40" s="31"/>
      <c r="B40" s="23"/>
      <c r="C40" s="39"/>
      <c r="D40" s="46"/>
      <c r="E40" s="47"/>
      <c r="F40" s="42">
        <f t="shared" si="13"/>
        <v>0</v>
      </c>
      <c r="G40" s="33">
        <f t="shared" si="14"/>
        <v>0</v>
      </c>
      <c r="H40" s="33">
        <f t="shared" si="15"/>
        <v>0</v>
      </c>
      <c r="I40" s="33">
        <f t="shared" si="16"/>
        <v>0</v>
      </c>
      <c r="J40" s="33">
        <f t="shared" si="17"/>
        <v>0</v>
      </c>
      <c r="K40" s="12" t="str">
        <f t="shared" si="18"/>
        <v>OK</v>
      </c>
    </row>
    <row r="41" spans="1:18" hidden="1" x14ac:dyDescent="0.25">
      <c r="A41" s="31"/>
      <c r="B41" s="23"/>
      <c r="C41" s="39"/>
      <c r="D41" s="46"/>
      <c r="E41" s="47"/>
      <c r="F41" s="42">
        <f t="shared" si="13"/>
        <v>0</v>
      </c>
      <c r="G41" s="33">
        <f t="shared" si="14"/>
        <v>0</v>
      </c>
      <c r="H41" s="33">
        <f t="shared" si="15"/>
        <v>0</v>
      </c>
      <c r="I41" s="33">
        <f t="shared" si="16"/>
        <v>0</v>
      </c>
      <c r="J41" s="33">
        <f t="shared" si="17"/>
        <v>0</v>
      </c>
      <c r="K41" s="12" t="str">
        <f t="shared" si="18"/>
        <v>OK</v>
      </c>
    </row>
    <row r="42" spans="1:18" hidden="1" x14ac:dyDescent="0.25">
      <c r="A42" s="31"/>
      <c r="B42" s="23"/>
      <c r="C42" s="39"/>
      <c r="D42" s="46"/>
      <c r="E42" s="47"/>
      <c r="F42" s="42">
        <f t="shared" si="13"/>
        <v>0</v>
      </c>
      <c r="G42" s="33">
        <f t="shared" si="14"/>
        <v>0</v>
      </c>
      <c r="H42" s="33">
        <f t="shared" si="15"/>
        <v>0</v>
      </c>
      <c r="I42" s="33">
        <f t="shared" si="16"/>
        <v>0</v>
      </c>
      <c r="J42" s="33">
        <f t="shared" si="17"/>
        <v>0</v>
      </c>
      <c r="K42" s="12" t="str">
        <f t="shared" si="18"/>
        <v>OK</v>
      </c>
    </row>
    <row r="43" spans="1:18" hidden="1" x14ac:dyDescent="0.25">
      <c r="A43" s="31"/>
      <c r="B43" s="23"/>
      <c r="C43" s="39"/>
      <c r="D43" s="46"/>
      <c r="E43" s="47"/>
      <c r="F43" s="42">
        <f t="shared" si="13"/>
        <v>0</v>
      </c>
      <c r="G43" s="33">
        <f t="shared" si="14"/>
        <v>0</v>
      </c>
      <c r="H43" s="33">
        <f t="shared" si="15"/>
        <v>0</v>
      </c>
      <c r="I43" s="33">
        <f t="shared" si="16"/>
        <v>0</v>
      </c>
      <c r="J43" s="33">
        <f t="shared" si="17"/>
        <v>0</v>
      </c>
      <c r="K43" s="12" t="str">
        <f t="shared" si="18"/>
        <v>OK</v>
      </c>
    </row>
    <row r="44" spans="1:18" hidden="1" x14ac:dyDescent="0.25">
      <c r="A44" s="31"/>
      <c r="B44" s="23"/>
      <c r="C44" s="39"/>
      <c r="D44" s="46"/>
      <c r="E44" s="47"/>
      <c r="F44" s="42">
        <f t="shared" si="13"/>
        <v>0</v>
      </c>
      <c r="G44" s="33">
        <f t="shared" si="14"/>
        <v>0</v>
      </c>
      <c r="H44" s="33">
        <f t="shared" si="15"/>
        <v>0</v>
      </c>
      <c r="I44" s="33">
        <f t="shared" si="16"/>
        <v>0</v>
      </c>
      <c r="J44" s="33">
        <f t="shared" si="17"/>
        <v>0</v>
      </c>
      <c r="K44" s="12" t="str">
        <f t="shared" si="18"/>
        <v>OK</v>
      </c>
    </row>
    <row r="45" spans="1:18" hidden="1" x14ac:dyDescent="0.25">
      <c r="A45" s="31"/>
      <c r="B45" s="23"/>
      <c r="C45" s="39"/>
      <c r="D45" s="46"/>
      <c r="E45" s="47"/>
      <c r="F45" s="42">
        <f t="shared" si="13"/>
        <v>0</v>
      </c>
      <c r="G45" s="33">
        <f t="shared" si="14"/>
        <v>0</v>
      </c>
      <c r="H45" s="33">
        <f t="shared" si="15"/>
        <v>0</v>
      </c>
      <c r="I45" s="33">
        <f t="shared" si="16"/>
        <v>0</v>
      </c>
      <c r="J45" s="33">
        <f t="shared" si="17"/>
        <v>0</v>
      </c>
      <c r="K45" s="12" t="str">
        <f t="shared" si="18"/>
        <v>OK</v>
      </c>
    </row>
    <row r="46" spans="1:18" hidden="1" x14ac:dyDescent="0.25">
      <c r="A46" s="31"/>
      <c r="B46" s="23"/>
      <c r="C46" s="39"/>
      <c r="D46" s="46"/>
      <c r="E46" s="47"/>
      <c r="F46" s="42">
        <f t="shared" si="13"/>
        <v>0</v>
      </c>
      <c r="G46" s="33">
        <f t="shared" si="14"/>
        <v>0</v>
      </c>
      <c r="H46" s="33">
        <f t="shared" si="15"/>
        <v>0</v>
      </c>
      <c r="I46" s="33">
        <f t="shared" si="16"/>
        <v>0</v>
      </c>
      <c r="J46" s="33">
        <f t="shared" si="17"/>
        <v>0</v>
      </c>
      <c r="K46" s="12" t="str">
        <f t="shared" si="18"/>
        <v>OK</v>
      </c>
    </row>
    <row r="47" spans="1:18" hidden="1" x14ac:dyDescent="0.25">
      <c r="A47" s="31"/>
      <c r="B47" s="23"/>
      <c r="C47" s="39"/>
      <c r="D47" s="46"/>
      <c r="E47" s="47"/>
      <c r="F47" s="42">
        <f t="shared" si="13"/>
        <v>0</v>
      </c>
      <c r="G47" s="33">
        <f t="shared" si="14"/>
        <v>0</v>
      </c>
      <c r="H47" s="33">
        <f t="shared" si="15"/>
        <v>0</v>
      </c>
      <c r="I47" s="33">
        <f t="shared" si="16"/>
        <v>0</v>
      </c>
      <c r="J47" s="33">
        <f t="shared" si="17"/>
        <v>0</v>
      </c>
      <c r="K47" s="12" t="str">
        <f t="shared" si="18"/>
        <v>OK</v>
      </c>
    </row>
    <row r="48" spans="1:18" hidden="1" x14ac:dyDescent="0.25">
      <c r="A48" s="31"/>
      <c r="B48" s="23"/>
      <c r="C48" s="39"/>
      <c r="D48" s="46"/>
      <c r="E48" s="47"/>
      <c r="F48" s="42">
        <f t="shared" si="13"/>
        <v>0</v>
      </c>
      <c r="G48" s="33">
        <f t="shared" si="14"/>
        <v>0</v>
      </c>
      <c r="H48" s="33">
        <f t="shared" si="15"/>
        <v>0</v>
      </c>
      <c r="I48" s="33">
        <f t="shared" si="16"/>
        <v>0</v>
      </c>
      <c r="J48" s="33">
        <f t="shared" si="17"/>
        <v>0</v>
      </c>
      <c r="K48" s="12" t="str">
        <f t="shared" si="18"/>
        <v>OK</v>
      </c>
    </row>
    <row r="49" spans="1:12" hidden="1" x14ac:dyDescent="0.25">
      <c r="A49" s="31"/>
      <c r="B49" s="23"/>
      <c r="C49" s="39"/>
      <c r="D49" s="46"/>
      <c r="E49" s="47"/>
      <c r="F49" s="42">
        <f t="shared" si="13"/>
        <v>0</v>
      </c>
      <c r="G49" s="33">
        <f t="shared" si="14"/>
        <v>0</v>
      </c>
      <c r="H49" s="33">
        <f t="shared" si="15"/>
        <v>0</v>
      </c>
      <c r="I49" s="33">
        <f t="shared" si="16"/>
        <v>0</v>
      </c>
      <c r="J49" s="33">
        <f t="shared" si="17"/>
        <v>0</v>
      </c>
      <c r="K49" s="12" t="str">
        <f t="shared" si="18"/>
        <v>OK</v>
      </c>
    </row>
    <row r="50" spans="1:12" hidden="1" x14ac:dyDescent="0.25">
      <c r="A50" s="31"/>
      <c r="B50" s="23"/>
      <c r="C50" s="39"/>
      <c r="D50" s="46"/>
      <c r="E50" s="47"/>
      <c r="F50" s="42">
        <f t="shared" si="13"/>
        <v>0</v>
      </c>
      <c r="G50" s="33">
        <f t="shared" si="14"/>
        <v>0</v>
      </c>
      <c r="H50" s="33">
        <f t="shared" si="15"/>
        <v>0</v>
      </c>
      <c r="I50" s="33">
        <f t="shared" si="16"/>
        <v>0</v>
      </c>
      <c r="J50" s="33">
        <f t="shared" si="17"/>
        <v>0</v>
      </c>
      <c r="K50" s="12" t="str">
        <f t="shared" si="18"/>
        <v>OK</v>
      </c>
    </row>
    <row r="51" spans="1:12" hidden="1" x14ac:dyDescent="0.25">
      <c r="A51" s="31"/>
      <c r="B51" s="23"/>
      <c r="C51" s="39"/>
      <c r="D51" s="46"/>
      <c r="E51" s="47"/>
      <c r="F51" s="42">
        <f t="shared" si="13"/>
        <v>0</v>
      </c>
      <c r="G51" s="33">
        <f t="shared" si="14"/>
        <v>0</v>
      </c>
      <c r="H51" s="33">
        <f t="shared" si="15"/>
        <v>0</v>
      </c>
      <c r="I51" s="33">
        <f t="shared" si="16"/>
        <v>0</v>
      </c>
      <c r="J51" s="33">
        <f t="shared" si="17"/>
        <v>0</v>
      </c>
      <c r="K51" s="12" t="str">
        <f t="shared" si="18"/>
        <v>OK</v>
      </c>
    </row>
    <row r="52" spans="1:12" ht="13" hidden="1" x14ac:dyDescent="0.3">
      <c r="A52" s="18" t="s">
        <v>57</v>
      </c>
      <c r="B52" s="18"/>
      <c r="C52" s="40"/>
      <c r="D52" s="48"/>
      <c r="E52" s="49"/>
      <c r="F52" s="43">
        <f>SUM(F37:F51)</f>
        <v>0</v>
      </c>
      <c r="G52" s="33">
        <f t="shared" si="14"/>
        <v>0</v>
      </c>
      <c r="H52" s="33">
        <f t="shared" si="15"/>
        <v>0</v>
      </c>
      <c r="I52" s="33">
        <f t="shared" si="16"/>
        <v>0</v>
      </c>
      <c r="J52" s="33">
        <f t="shared" si="17"/>
        <v>0</v>
      </c>
      <c r="K52" s="12" t="str">
        <f t="shared" si="18"/>
        <v>OK</v>
      </c>
    </row>
    <row r="53" spans="1:12" ht="13" hidden="1" x14ac:dyDescent="0.3">
      <c r="G53" s="34">
        <f>SUM(G38:G52)</f>
        <v>0</v>
      </c>
      <c r="H53" s="34">
        <f>SUM(H38:H52)</f>
        <v>0</v>
      </c>
      <c r="I53" s="34">
        <f>SUM(I38:I52)</f>
        <v>0</v>
      </c>
      <c r="J53" s="34">
        <f>SUM(J38:J52)</f>
        <v>0</v>
      </c>
      <c r="K53" s="12"/>
    </row>
    <row r="54" spans="1:12" ht="13" hidden="1" x14ac:dyDescent="0.3">
      <c r="A54" s="16" t="s">
        <v>83</v>
      </c>
    </row>
    <row r="55" spans="1:12" s="2" customFormat="1" ht="26" hidden="1" x14ac:dyDescent="0.3">
      <c r="A55" s="30" t="s">
        <v>9</v>
      </c>
      <c r="B55" s="30" t="s">
        <v>5</v>
      </c>
      <c r="C55" s="30" t="s">
        <v>10</v>
      </c>
      <c r="D55" s="44"/>
      <c r="E55" s="45"/>
      <c r="F55" s="30" t="s">
        <v>80</v>
      </c>
      <c r="G55"/>
      <c r="H55"/>
      <c r="I55"/>
      <c r="J55"/>
      <c r="K55"/>
      <c r="L55" s="30" t="s">
        <v>99</v>
      </c>
    </row>
    <row r="56" spans="1:12" ht="13" hidden="1" x14ac:dyDescent="0.3">
      <c r="A56" s="31"/>
      <c r="B56" s="23"/>
      <c r="C56" s="32"/>
      <c r="D56" s="46"/>
      <c r="E56" s="47"/>
      <c r="F56" s="33">
        <f>C56*$B$8</f>
        <v>0</v>
      </c>
      <c r="G56" s="30" t="s">
        <v>0</v>
      </c>
      <c r="H56" s="30" t="s">
        <v>1</v>
      </c>
      <c r="I56" s="30" t="s">
        <v>2</v>
      </c>
      <c r="J56" s="30" t="s">
        <v>3</v>
      </c>
      <c r="K56" s="37" t="s">
        <v>81</v>
      </c>
      <c r="L56" s="54" t="str">
        <f>IF(F56&gt;0,"ADDITIONAL INFORMATION"," ")</f>
        <v xml:space="preserve"> </v>
      </c>
    </row>
    <row r="57" spans="1:12" ht="13" hidden="1" x14ac:dyDescent="0.3">
      <c r="A57" s="31"/>
      <c r="B57" s="23"/>
      <c r="C57" s="32"/>
      <c r="D57" s="46"/>
      <c r="E57" s="47"/>
      <c r="F57" s="33">
        <f t="shared" ref="F57:F70" si="19">C57*$B$8</f>
        <v>0</v>
      </c>
      <c r="G57" s="33">
        <f t="shared" ref="G57:G71" si="20">IF($B56="Medical",$F56,0)</f>
        <v>0</v>
      </c>
      <c r="H57" s="33">
        <f t="shared" ref="H57:H71" si="21">IF($B56="Nurse",$F56,0)</f>
        <v>0</v>
      </c>
      <c r="I57" s="33">
        <f t="shared" ref="I57:I71" si="22">IF($B56="Pharmacy",$F56,0)</f>
        <v>0</v>
      </c>
      <c r="J57" s="33">
        <f t="shared" ref="J57:J71" si="23">IF($B56="Admin",$F56,0)</f>
        <v>0</v>
      </c>
      <c r="K57" s="53" t="str">
        <f t="shared" ref="K57:K72" si="24">IF(F56-G57-H57-I57-J57=0,"OK","ERROR")</f>
        <v>OK</v>
      </c>
      <c r="L57" s="54" t="str">
        <f t="shared" ref="L57:L70" si="25">IF(F57&gt;0,"ADDITIONAL INFORMATION"," ")</f>
        <v xml:space="preserve"> </v>
      </c>
    </row>
    <row r="58" spans="1:12" ht="13" hidden="1" x14ac:dyDescent="0.3">
      <c r="A58" s="31"/>
      <c r="B58" s="23"/>
      <c r="C58" s="32"/>
      <c r="D58" s="46"/>
      <c r="E58" s="47"/>
      <c r="F58" s="33">
        <f t="shared" si="19"/>
        <v>0</v>
      </c>
      <c r="G58" s="33">
        <f t="shared" si="20"/>
        <v>0</v>
      </c>
      <c r="H58" s="33">
        <f t="shared" si="21"/>
        <v>0</v>
      </c>
      <c r="I58" s="33">
        <f t="shared" si="22"/>
        <v>0</v>
      </c>
      <c r="J58" s="33">
        <f t="shared" si="23"/>
        <v>0</v>
      </c>
      <c r="K58" s="53" t="str">
        <f t="shared" si="24"/>
        <v>OK</v>
      </c>
      <c r="L58" s="54" t="str">
        <f t="shared" si="25"/>
        <v xml:space="preserve"> </v>
      </c>
    </row>
    <row r="59" spans="1:12" ht="13" hidden="1" x14ac:dyDescent="0.3">
      <c r="A59" s="31"/>
      <c r="B59" s="23"/>
      <c r="C59" s="32"/>
      <c r="D59" s="46"/>
      <c r="E59" s="47"/>
      <c r="F59" s="33">
        <f t="shared" si="19"/>
        <v>0</v>
      </c>
      <c r="G59" s="33">
        <f t="shared" si="20"/>
        <v>0</v>
      </c>
      <c r="H59" s="33">
        <f t="shared" si="21"/>
        <v>0</v>
      </c>
      <c r="I59" s="33">
        <f t="shared" si="22"/>
        <v>0</v>
      </c>
      <c r="J59" s="33">
        <f t="shared" si="23"/>
        <v>0</v>
      </c>
      <c r="K59" s="53" t="str">
        <f t="shared" si="24"/>
        <v>OK</v>
      </c>
      <c r="L59" s="54" t="str">
        <f t="shared" si="25"/>
        <v xml:space="preserve"> </v>
      </c>
    </row>
    <row r="60" spans="1:12" ht="13" hidden="1" x14ac:dyDescent="0.3">
      <c r="A60" s="31"/>
      <c r="B60" s="23"/>
      <c r="C60" s="32"/>
      <c r="D60" s="46"/>
      <c r="E60" s="47"/>
      <c r="F60" s="33">
        <f t="shared" si="19"/>
        <v>0</v>
      </c>
      <c r="G60" s="33">
        <f t="shared" si="20"/>
        <v>0</v>
      </c>
      <c r="H60" s="33">
        <f t="shared" si="21"/>
        <v>0</v>
      </c>
      <c r="I60" s="33">
        <f t="shared" si="22"/>
        <v>0</v>
      </c>
      <c r="J60" s="33">
        <f t="shared" si="23"/>
        <v>0</v>
      </c>
      <c r="K60" s="53" t="str">
        <f t="shared" si="24"/>
        <v>OK</v>
      </c>
      <c r="L60" s="54" t="str">
        <f t="shared" si="25"/>
        <v xml:space="preserve"> </v>
      </c>
    </row>
    <row r="61" spans="1:12" ht="13" hidden="1" x14ac:dyDescent="0.3">
      <c r="A61" s="31"/>
      <c r="B61" s="23"/>
      <c r="C61" s="32"/>
      <c r="D61" s="46"/>
      <c r="E61" s="47"/>
      <c r="F61" s="33">
        <f t="shared" si="19"/>
        <v>0</v>
      </c>
      <c r="G61" s="33">
        <f t="shared" si="20"/>
        <v>0</v>
      </c>
      <c r="H61" s="33">
        <f t="shared" si="21"/>
        <v>0</v>
      </c>
      <c r="I61" s="33">
        <f t="shared" si="22"/>
        <v>0</v>
      </c>
      <c r="J61" s="33">
        <f t="shared" si="23"/>
        <v>0</v>
      </c>
      <c r="K61" s="53" t="str">
        <f t="shared" si="24"/>
        <v>OK</v>
      </c>
      <c r="L61" s="54" t="str">
        <f t="shared" si="25"/>
        <v xml:space="preserve"> </v>
      </c>
    </row>
    <row r="62" spans="1:12" ht="13" hidden="1" x14ac:dyDescent="0.3">
      <c r="A62" s="31"/>
      <c r="B62" s="23"/>
      <c r="C62" s="32"/>
      <c r="D62" s="46"/>
      <c r="E62" s="47"/>
      <c r="F62" s="33">
        <f t="shared" si="19"/>
        <v>0</v>
      </c>
      <c r="G62" s="33">
        <f t="shared" si="20"/>
        <v>0</v>
      </c>
      <c r="H62" s="33">
        <f t="shared" si="21"/>
        <v>0</v>
      </c>
      <c r="I62" s="33">
        <f t="shared" si="22"/>
        <v>0</v>
      </c>
      <c r="J62" s="33">
        <f t="shared" si="23"/>
        <v>0</v>
      </c>
      <c r="K62" s="53" t="str">
        <f t="shared" si="24"/>
        <v>OK</v>
      </c>
      <c r="L62" s="54" t="str">
        <f t="shared" si="25"/>
        <v xml:space="preserve"> </v>
      </c>
    </row>
    <row r="63" spans="1:12" ht="13" hidden="1" x14ac:dyDescent="0.3">
      <c r="A63" s="31"/>
      <c r="B63" s="23"/>
      <c r="C63" s="32"/>
      <c r="D63" s="46"/>
      <c r="E63" s="47"/>
      <c r="F63" s="33">
        <f t="shared" si="19"/>
        <v>0</v>
      </c>
      <c r="G63" s="33">
        <f t="shared" si="20"/>
        <v>0</v>
      </c>
      <c r="H63" s="33">
        <f t="shared" si="21"/>
        <v>0</v>
      </c>
      <c r="I63" s="33">
        <f t="shared" si="22"/>
        <v>0</v>
      </c>
      <c r="J63" s="33">
        <f t="shared" si="23"/>
        <v>0</v>
      </c>
      <c r="K63" s="53" t="str">
        <f t="shared" si="24"/>
        <v>OK</v>
      </c>
      <c r="L63" s="54" t="str">
        <f t="shared" si="25"/>
        <v xml:space="preserve"> </v>
      </c>
    </row>
    <row r="64" spans="1:12" ht="13" hidden="1" x14ac:dyDescent="0.3">
      <c r="A64" s="31"/>
      <c r="B64" s="23"/>
      <c r="C64" s="32"/>
      <c r="D64" s="46"/>
      <c r="E64" s="47"/>
      <c r="F64" s="33">
        <f t="shared" si="19"/>
        <v>0</v>
      </c>
      <c r="G64" s="33">
        <f t="shared" si="20"/>
        <v>0</v>
      </c>
      <c r="H64" s="33">
        <f t="shared" si="21"/>
        <v>0</v>
      </c>
      <c r="I64" s="33">
        <f t="shared" si="22"/>
        <v>0</v>
      </c>
      <c r="J64" s="33">
        <f t="shared" si="23"/>
        <v>0</v>
      </c>
      <c r="K64" s="53" t="str">
        <f t="shared" si="24"/>
        <v>OK</v>
      </c>
      <c r="L64" s="54" t="str">
        <f t="shared" si="25"/>
        <v xml:space="preserve"> </v>
      </c>
    </row>
    <row r="65" spans="1:12" ht="13" hidden="1" x14ac:dyDescent="0.3">
      <c r="A65" s="31"/>
      <c r="B65" s="23"/>
      <c r="C65" s="32"/>
      <c r="D65" s="46"/>
      <c r="E65" s="47"/>
      <c r="F65" s="33">
        <f t="shared" si="19"/>
        <v>0</v>
      </c>
      <c r="G65" s="33">
        <f t="shared" si="20"/>
        <v>0</v>
      </c>
      <c r="H65" s="33">
        <f t="shared" si="21"/>
        <v>0</v>
      </c>
      <c r="I65" s="33">
        <f t="shared" si="22"/>
        <v>0</v>
      </c>
      <c r="J65" s="33">
        <f t="shared" si="23"/>
        <v>0</v>
      </c>
      <c r="K65" s="53" t="str">
        <f t="shared" si="24"/>
        <v>OK</v>
      </c>
      <c r="L65" s="54" t="str">
        <f t="shared" si="25"/>
        <v xml:space="preserve"> </v>
      </c>
    </row>
    <row r="66" spans="1:12" ht="13" hidden="1" x14ac:dyDescent="0.3">
      <c r="A66" s="31"/>
      <c r="B66" s="23"/>
      <c r="C66" s="32"/>
      <c r="D66" s="46"/>
      <c r="E66" s="47"/>
      <c r="F66" s="33">
        <f t="shared" si="19"/>
        <v>0</v>
      </c>
      <c r="G66" s="33">
        <f t="shared" si="20"/>
        <v>0</v>
      </c>
      <c r="H66" s="33">
        <f t="shared" si="21"/>
        <v>0</v>
      </c>
      <c r="I66" s="33">
        <f t="shared" si="22"/>
        <v>0</v>
      </c>
      <c r="J66" s="33">
        <f t="shared" si="23"/>
        <v>0</v>
      </c>
      <c r="K66" s="53" t="str">
        <f t="shared" si="24"/>
        <v>OK</v>
      </c>
      <c r="L66" s="54" t="str">
        <f t="shared" si="25"/>
        <v xml:space="preserve"> </v>
      </c>
    </row>
    <row r="67" spans="1:12" ht="13" hidden="1" x14ac:dyDescent="0.3">
      <c r="A67" s="31"/>
      <c r="B67" s="23"/>
      <c r="C67" s="32"/>
      <c r="D67" s="46"/>
      <c r="E67" s="47"/>
      <c r="F67" s="33">
        <f t="shared" si="19"/>
        <v>0</v>
      </c>
      <c r="G67" s="33">
        <f t="shared" si="20"/>
        <v>0</v>
      </c>
      <c r="H67" s="33">
        <f t="shared" si="21"/>
        <v>0</v>
      </c>
      <c r="I67" s="33">
        <f t="shared" si="22"/>
        <v>0</v>
      </c>
      <c r="J67" s="33">
        <f t="shared" si="23"/>
        <v>0</v>
      </c>
      <c r="K67" s="53" t="str">
        <f t="shared" si="24"/>
        <v>OK</v>
      </c>
      <c r="L67" s="54" t="str">
        <f t="shared" si="25"/>
        <v xml:space="preserve"> </v>
      </c>
    </row>
    <row r="68" spans="1:12" ht="13" hidden="1" x14ac:dyDescent="0.3">
      <c r="A68" s="31"/>
      <c r="B68" s="23"/>
      <c r="C68" s="32"/>
      <c r="D68" s="46"/>
      <c r="E68" s="47"/>
      <c r="F68" s="33">
        <f t="shared" si="19"/>
        <v>0</v>
      </c>
      <c r="G68" s="33">
        <f t="shared" si="20"/>
        <v>0</v>
      </c>
      <c r="H68" s="33">
        <f t="shared" si="21"/>
        <v>0</v>
      </c>
      <c r="I68" s="33">
        <f t="shared" si="22"/>
        <v>0</v>
      </c>
      <c r="J68" s="33">
        <f t="shared" si="23"/>
        <v>0</v>
      </c>
      <c r="K68" s="53" t="str">
        <f t="shared" si="24"/>
        <v>OK</v>
      </c>
      <c r="L68" s="54" t="str">
        <f t="shared" si="25"/>
        <v xml:space="preserve"> </v>
      </c>
    </row>
    <row r="69" spans="1:12" ht="13" hidden="1" x14ac:dyDescent="0.3">
      <c r="A69" s="31"/>
      <c r="B69" s="23"/>
      <c r="C69" s="32"/>
      <c r="D69" s="46"/>
      <c r="E69" s="47"/>
      <c r="F69" s="33">
        <f t="shared" si="19"/>
        <v>0</v>
      </c>
      <c r="G69" s="33">
        <f t="shared" si="20"/>
        <v>0</v>
      </c>
      <c r="H69" s="33">
        <f t="shared" si="21"/>
        <v>0</v>
      </c>
      <c r="I69" s="33">
        <f t="shared" si="22"/>
        <v>0</v>
      </c>
      <c r="J69" s="33">
        <f t="shared" si="23"/>
        <v>0</v>
      </c>
      <c r="K69" s="53" t="str">
        <f t="shared" si="24"/>
        <v>OK</v>
      </c>
      <c r="L69" s="54" t="str">
        <f t="shared" si="25"/>
        <v xml:space="preserve"> </v>
      </c>
    </row>
    <row r="70" spans="1:12" ht="13" hidden="1" x14ac:dyDescent="0.3">
      <c r="A70" s="31"/>
      <c r="B70" s="23"/>
      <c r="C70" s="32"/>
      <c r="D70" s="46"/>
      <c r="E70" s="47"/>
      <c r="F70" s="33">
        <f t="shared" si="19"/>
        <v>0</v>
      </c>
      <c r="G70" s="33">
        <f t="shared" si="20"/>
        <v>0</v>
      </c>
      <c r="H70" s="33">
        <f t="shared" si="21"/>
        <v>0</v>
      </c>
      <c r="I70" s="33">
        <f t="shared" si="22"/>
        <v>0</v>
      </c>
      <c r="J70" s="33">
        <f t="shared" si="23"/>
        <v>0</v>
      </c>
      <c r="K70" s="53" t="str">
        <f t="shared" si="24"/>
        <v>OK</v>
      </c>
      <c r="L70" s="54" t="str">
        <f t="shared" si="25"/>
        <v xml:space="preserve"> </v>
      </c>
    </row>
    <row r="71" spans="1:12" ht="13" hidden="1" x14ac:dyDescent="0.3">
      <c r="A71" s="18" t="s">
        <v>58</v>
      </c>
      <c r="B71" s="18"/>
      <c r="C71" s="34"/>
      <c r="D71" s="48"/>
      <c r="E71" s="49"/>
      <c r="F71" s="34">
        <f>SUM(F56:F70)</f>
        <v>0</v>
      </c>
      <c r="G71" s="33">
        <f t="shared" si="20"/>
        <v>0</v>
      </c>
      <c r="H71" s="33">
        <f t="shared" si="21"/>
        <v>0</v>
      </c>
      <c r="I71" s="33">
        <f t="shared" si="22"/>
        <v>0</v>
      </c>
      <c r="J71" s="33">
        <f t="shared" si="23"/>
        <v>0</v>
      </c>
      <c r="K71" s="53" t="str">
        <f t="shared" si="24"/>
        <v>OK</v>
      </c>
    </row>
    <row r="72" spans="1:12" ht="13" hidden="1" x14ac:dyDescent="0.3">
      <c r="G72" s="34">
        <f>SUM(G57:G71)</f>
        <v>0</v>
      </c>
      <c r="H72" s="34">
        <f>SUM(H57:H71)</f>
        <v>0</v>
      </c>
      <c r="I72" s="34">
        <f>SUM(I57:I71)</f>
        <v>0</v>
      </c>
      <c r="J72" s="34">
        <f>SUM(J57:J71)</f>
        <v>0</v>
      </c>
      <c r="K72" s="53" t="str">
        <f t="shared" si="24"/>
        <v>OK</v>
      </c>
    </row>
    <row r="73" spans="1:12" ht="13" hidden="1" x14ac:dyDescent="0.3">
      <c r="A73" s="16" t="s">
        <v>82</v>
      </c>
    </row>
    <row r="74" spans="1:12" s="2" customFormat="1" ht="26" hidden="1" x14ac:dyDescent="0.3">
      <c r="A74" s="30" t="s">
        <v>9</v>
      </c>
      <c r="B74" s="30" t="s">
        <v>5</v>
      </c>
      <c r="C74" s="30" t="s">
        <v>10</v>
      </c>
      <c r="D74" s="44"/>
      <c r="E74" s="45"/>
      <c r="F74" s="30" t="s">
        <v>80</v>
      </c>
      <c r="G74"/>
      <c r="H74"/>
      <c r="I74"/>
      <c r="J74"/>
      <c r="K74"/>
      <c r="L74" s="19" t="s">
        <v>72</v>
      </c>
    </row>
    <row r="75" spans="1:12" ht="13" hidden="1" x14ac:dyDescent="0.3">
      <c r="A75" s="31"/>
      <c r="B75" s="23"/>
      <c r="C75" s="32"/>
      <c r="D75" s="46"/>
      <c r="E75" s="47"/>
      <c r="F75" s="33">
        <f>C75*$B$8</f>
        <v>0</v>
      </c>
      <c r="G75" s="30" t="s">
        <v>0</v>
      </c>
      <c r="H75" s="30" t="s">
        <v>1</v>
      </c>
      <c r="I75" s="30" t="s">
        <v>2</v>
      </c>
      <c r="J75" s="30" t="s">
        <v>3</v>
      </c>
      <c r="K75" s="37" t="s">
        <v>81</v>
      </c>
      <c r="L75" s="54" t="str">
        <f>IF(F75&gt;0,"ADD FUNDER"," ")</f>
        <v xml:space="preserve"> </v>
      </c>
    </row>
    <row r="76" spans="1:12" ht="13" hidden="1" x14ac:dyDescent="0.3">
      <c r="A76" s="31"/>
      <c r="B76" s="23"/>
      <c r="C76" s="32"/>
      <c r="D76" s="46"/>
      <c r="E76" s="47"/>
      <c r="F76" s="33">
        <f t="shared" ref="F76:F89" si="26">C76*$B$8</f>
        <v>0</v>
      </c>
      <c r="G76" s="33">
        <f t="shared" ref="G76:G90" si="27">IF($B75="Medical",$F75,0)</f>
        <v>0</v>
      </c>
      <c r="H76" s="33">
        <f t="shared" ref="H76:H90" si="28">IF($B75="Nurse",$F75,0)</f>
        <v>0</v>
      </c>
      <c r="I76" s="33">
        <f t="shared" ref="I76:I90" si="29">IF($B75="Pharmacy",$F75,0)</f>
        <v>0</v>
      </c>
      <c r="J76" s="33">
        <f t="shared" ref="J76:J90" si="30">IF($B75="Admin",$F75,0)</f>
        <v>0</v>
      </c>
      <c r="K76" s="53" t="str">
        <f t="shared" ref="K76:K91" si="31">IF(F75-G76-H76-I76-J76=0,"OK","ERROR")</f>
        <v>OK</v>
      </c>
      <c r="L76" s="54" t="str">
        <f t="shared" ref="L76:L89" si="32">IF(F76&gt;0,"ADD FUNDER"," ")</f>
        <v xml:space="preserve"> </v>
      </c>
    </row>
    <row r="77" spans="1:12" ht="13" hidden="1" x14ac:dyDescent="0.3">
      <c r="A77" s="31"/>
      <c r="B77" s="23"/>
      <c r="C77" s="32"/>
      <c r="D77" s="46"/>
      <c r="E77" s="47"/>
      <c r="F77" s="33">
        <f t="shared" si="26"/>
        <v>0</v>
      </c>
      <c r="G77" s="33">
        <f t="shared" si="27"/>
        <v>0</v>
      </c>
      <c r="H77" s="33">
        <f t="shared" si="28"/>
        <v>0</v>
      </c>
      <c r="I77" s="33">
        <f t="shared" si="29"/>
        <v>0</v>
      </c>
      <c r="J77" s="33">
        <f t="shared" si="30"/>
        <v>0</v>
      </c>
      <c r="K77" s="53" t="str">
        <f t="shared" si="31"/>
        <v>OK</v>
      </c>
      <c r="L77" s="54" t="str">
        <f t="shared" si="32"/>
        <v xml:space="preserve"> </v>
      </c>
    </row>
    <row r="78" spans="1:12" ht="13" hidden="1" x14ac:dyDescent="0.3">
      <c r="A78" s="31"/>
      <c r="B78" s="23"/>
      <c r="C78" s="32"/>
      <c r="D78" s="46"/>
      <c r="E78" s="47"/>
      <c r="F78" s="33">
        <f t="shared" si="26"/>
        <v>0</v>
      </c>
      <c r="G78" s="33">
        <f t="shared" si="27"/>
        <v>0</v>
      </c>
      <c r="H78" s="33">
        <f t="shared" si="28"/>
        <v>0</v>
      </c>
      <c r="I78" s="33">
        <f t="shared" si="29"/>
        <v>0</v>
      </c>
      <c r="J78" s="33">
        <f t="shared" si="30"/>
        <v>0</v>
      </c>
      <c r="K78" s="53" t="str">
        <f t="shared" si="31"/>
        <v>OK</v>
      </c>
      <c r="L78" s="54" t="str">
        <f t="shared" si="32"/>
        <v xml:space="preserve"> </v>
      </c>
    </row>
    <row r="79" spans="1:12" ht="13" hidden="1" x14ac:dyDescent="0.3">
      <c r="A79" s="31"/>
      <c r="B79" s="23"/>
      <c r="C79" s="32"/>
      <c r="D79" s="46"/>
      <c r="E79" s="47"/>
      <c r="F79" s="33">
        <f t="shared" si="26"/>
        <v>0</v>
      </c>
      <c r="G79" s="33">
        <f t="shared" si="27"/>
        <v>0</v>
      </c>
      <c r="H79" s="33">
        <f t="shared" si="28"/>
        <v>0</v>
      </c>
      <c r="I79" s="33">
        <f t="shared" si="29"/>
        <v>0</v>
      </c>
      <c r="J79" s="33">
        <f t="shared" si="30"/>
        <v>0</v>
      </c>
      <c r="K79" s="53" t="str">
        <f t="shared" si="31"/>
        <v>OK</v>
      </c>
      <c r="L79" s="54" t="str">
        <f t="shared" si="32"/>
        <v xml:space="preserve"> </v>
      </c>
    </row>
    <row r="80" spans="1:12" ht="13" hidden="1" x14ac:dyDescent="0.3">
      <c r="A80" s="31"/>
      <c r="B80" s="23"/>
      <c r="C80" s="32"/>
      <c r="D80" s="46"/>
      <c r="E80" s="47"/>
      <c r="F80" s="33">
        <f t="shared" si="26"/>
        <v>0</v>
      </c>
      <c r="G80" s="33">
        <f t="shared" si="27"/>
        <v>0</v>
      </c>
      <c r="H80" s="33">
        <f t="shared" si="28"/>
        <v>0</v>
      </c>
      <c r="I80" s="33">
        <f t="shared" si="29"/>
        <v>0</v>
      </c>
      <c r="J80" s="33">
        <f t="shared" si="30"/>
        <v>0</v>
      </c>
      <c r="K80" s="53" t="str">
        <f t="shared" si="31"/>
        <v>OK</v>
      </c>
      <c r="L80" s="54" t="str">
        <f t="shared" si="32"/>
        <v xml:space="preserve"> </v>
      </c>
    </row>
    <row r="81" spans="1:12" ht="13" hidden="1" x14ac:dyDescent="0.3">
      <c r="A81" s="31"/>
      <c r="B81" s="23"/>
      <c r="C81" s="32"/>
      <c r="D81" s="46"/>
      <c r="E81" s="47"/>
      <c r="F81" s="33">
        <f t="shared" si="26"/>
        <v>0</v>
      </c>
      <c r="G81" s="33">
        <f t="shared" si="27"/>
        <v>0</v>
      </c>
      <c r="H81" s="33">
        <f t="shared" si="28"/>
        <v>0</v>
      </c>
      <c r="I81" s="33">
        <f t="shared" si="29"/>
        <v>0</v>
      </c>
      <c r="J81" s="33">
        <f t="shared" si="30"/>
        <v>0</v>
      </c>
      <c r="K81" s="53" t="str">
        <f t="shared" si="31"/>
        <v>OK</v>
      </c>
      <c r="L81" s="54" t="str">
        <f t="shared" si="32"/>
        <v xml:space="preserve"> </v>
      </c>
    </row>
    <row r="82" spans="1:12" ht="13" hidden="1" x14ac:dyDescent="0.3">
      <c r="A82" s="31"/>
      <c r="B82" s="23"/>
      <c r="C82" s="32"/>
      <c r="D82" s="46"/>
      <c r="E82" s="47"/>
      <c r="F82" s="33">
        <f t="shared" si="26"/>
        <v>0</v>
      </c>
      <c r="G82" s="33">
        <f t="shared" si="27"/>
        <v>0</v>
      </c>
      <c r="H82" s="33">
        <f t="shared" si="28"/>
        <v>0</v>
      </c>
      <c r="I82" s="33">
        <f t="shared" si="29"/>
        <v>0</v>
      </c>
      <c r="J82" s="33">
        <f t="shared" si="30"/>
        <v>0</v>
      </c>
      <c r="K82" s="53" t="str">
        <f t="shared" si="31"/>
        <v>OK</v>
      </c>
      <c r="L82" s="54" t="str">
        <f t="shared" si="32"/>
        <v xml:space="preserve"> </v>
      </c>
    </row>
    <row r="83" spans="1:12" ht="13" hidden="1" x14ac:dyDescent="0.3">
      <c r="A83" s="31"/>
      <c r="B83" s="23"/>
      <c r="C83" s="32"/>
      <c r="D83" s="46"/>
      <c r="E83" s="47"/>
      <c r="F83" s="33">
        <f t="shared" si="26"/>
        <v>0</v>
      </c>
      <c r="G83" s="33">
        <f t="shared" si="27"/>
        <v>0</v>
      </c>
      <c r="H83" s="33">
        <f t="shared" si="28"/>
        <v>0</v>
      </c>
      <c r="I83" s="33">
        <f t="shared" si="29"/>
        <v>0</v>
      </c>
      <c r="J83" s="33">
        <f t="shared" si="30"/>
        <v>0</v>
      </c>
      <c r="K83" s="53" t="str">
        <f t="shared" si="31"/>
        <v>OK</v>
      </c>
      <c r="L83" s="54" t="str">
        <f t="shared" si="32"/>
        <v xml:space="preserve"> </v>
      </c>
    </row>
    <row r="84" spans="1:12" ht="13" hidden="1" x14ac:dyDescent="0.3">
      <c r="A84" s="31"/>
      <c r="B84" s="23"/>
      <c r="C84" s="32"/>
      <c r="D84" s="46"/>
      <c r="E84" s="47"/>
      <c r="F84" s="33">
        <f t="shared" si="26"/>
        <v>0</v>
      </c>
      <c r="G84" s="33">
        <f t="shared" si="27"/>
        <v>0</v>
      </c>
      <c r="H84" s="33">
        <f t="shared" si="28"/>
        <v>0</v>
      </c>
      <c r="I84" s="33">
        <f t="shared" si="29"/>
        <v>0</v>
      </c>
      <c r="J84" s="33">
        <f t="shared" si="30"/>
        <v>0</v>
      </c>
      <c r="K84" s="53" t="str">
        <f t="shared" si="31"/>
        <v>OK</v>
      </c>
      <c r="L84" s="54" t="str">
        <f t="shared" si="32"/>
        <v xml:space="preserve"> </v>
      </c>
    </row>
    <row r="85" spans="1:12" ht="13" hidden="1" x14ac:dyDescent="0.3">
      <c r="A85" s="31"/>
      <c r="B85" s="23"/>
      <c r="C85" s="32"/>
      <c r="D85" s="46"/>
      <c r="E85" s="47"/>
      <c r="F85" s="33">
        <f t="shared" si="26"/>
        <v>0</v>
      </c>
      <c r="G85" s="33">
        <f t="shared" si="27"/>
        <v>0</v>
      </c>
      <c r="H85" s="33">
        <f t="shared" si="28"/>
        <v>0</v>
      </c>
      <c r="I85" s="33">
        <f t="shared" si="29"/>
        <v>0</v>
      </c>
      <c r="J85" s="33">
        <f t="shared" si="30"/>
        <v>0</v>
      </c>
      <c r="K85" s="53" t="str">
        <f t="shared" si="31"/>
        <v>OK</v>
      </c>
      <c r="L85" s="54" t="str">
        <f t="shared" si="32"/>
        <v xml:space="preserve"> </v>
      </c>
    </row>
    <row r="86" spans="1:12" ht="13" hidden="1" x14ac:dyDescent="0.3">
      <c r="A86" s="31"/>
      <c r="B86" s="23"/>
      <c r="C86" s="32"/>
      <c r="D86" s="46"/>
      <c r="E86" s="47"/>
      <c r="F86" s="33">
        <f t="shared" si="26"/>
        <v>0</v>
      </c>
      <c r="G86" s="33">
        <f t="shared" si="27"/>
        <v>0</v>
      </c>
      <c r="H86" s="33">
        <f t="shared" si="28"/>
        <v>0</v>
      </c>
      <c r="I86" s="33">
        <f t="shared" si="29"/>
        <v>0</v>
      </c>
      <c r="J86" s="33">
        <f t="shared" si="30"/>
        <v>0</v>
      </c>
      <c r="K86" s="53" t="str">
        <f t="shared" si="31"/>
        <v>OK</v>
      </c>
      <c r="L86" s="54" t="str">
        <f t="shared" si="32"/>
        <v xml:space="preserve"> </v>
      </c>
    </row>
    <row r="87" spans="1:12" ht="13" hidden="1" x14ac:dyDescent="0.3">
      <c r="A87" s="31"/>
      <c r="B87" s="23"/>
      <c r="C87" s="32"/>
      <c r="D87" s="46"/>
      <c r="E87" s="47"/>
      <c r="F87" s="33">
        <f t="shared" si="26"/>
        <v>0</v>
      </c>
      <c r="G87" s="33">
        <f t="shared" si="27"/>
        <v>0</v>
      </c>
      <c r="H87" s="33">
        <f t="shared" si="28"/>
        <v>0</v>
      </c>
      <c r="I87" s="33">
        <f t="shared" si="29"/>
        <v>0</v>
      </c>
      <c r="J87" s="33">
        <f t="shared" si="30"/>
        <v>0</v>
      </c>
      <c r="K87" s="53" t="str">
        <f t="shared" si="31"/>
        <v>OK</v>
      </c>
      <c r="L87" s="54" t="str">
        <f t="shared" si="32"/>
        <v xml:space="preserve"> </v>
      </c>
    </row>
    <row r="88" spans="1:12" ht="13" hidden="1" x14ac:dyDescent="0.3">
      <c r="A88" s="31"/>
      <c r="B88" s="23"/>
      <c r="C88" s="32"/>
      <c r="D88" s="46"/>
      <c r="E88" s="47"/>
      <c r="F88" s="33">
        <f t="shared" si="26"/>
        <v>0</v>
      </c>
      <c r="G88" s="33">
        <f t="shared" si="27"/>
        <v>0</v>
      </c>
      <c r="H88" s="33">
        <f t="shared" si="28"/>
        <v>0</v>
      </c>
      <c r="I88" s="33">
        <f t="shared" si="29"/>
        <v>0</v>
      </c>
      <c r="J88" s="33">
        <f t="shared" si="30"/>
        <v>0</v>
      </c>
      <c r="K88" s="53" t="str">
        <f t="shared" si="31"/>
        <v>OK</v>
      </c>
      <c r="L88" s="54" t="str">
        <f t="shared" si="32"/>
        <v xml:space="preserve"> </v>
      </c>
    </row>
    <row r="89" spans="1:12" ht="13" hidden="1" x14ac:dyDescent="0.3">
      <c r="A89" s="31"/>
      <c r="B89" s="23"/>
      <c r="C89" s="32"/>
      <c r="D89" s="46"/>
      <c r="E89" s="47"/>
      <c r="F89" s="33">
        <f t="shared" si="26"/>
        <v>0</v>
      </c>
      <c r="G89" s="33">
        <f t="shared" si="27"/>
        <v>0</v>
      </c>
      <c r="H89" s="33">
        <f t="shared" si="28"/>
        <v>0</v>
      </c>
      <c r="I89" s="33">
        <f t="shared" si="29"/>
        <v>0</v>
      </c>
      <c r="J89" s="33">
        <f t="shared" si="30"/>
        <v>0</v>
      </c>
      <c r="K89" s="53" t="str">
        <f t="shared" si="31"/>
        <v>OK</v>
      </c>
      <c r="L89" s="54" t="str">
        <f t="shared" si="32"/>
        <v xml:space="preserve"> </v>
      </c>
    </row>
    <row r="90" spans="1:12" ht="13" hidden="1" x14ac:dyDescent="0.3">
      <c r="A90" s="18"/>
      <c r="B90" s="18"/>
      <c r="C90" s="34"/>
      <c r="D90" s="48"/>
      <c r="E90" s="49"/>
      <c r="F90" s="34">
        <f>SUM(F75:F89)</f>
        <v>0</v>
      </c>
      <c r="G90" s="33">
        <f t="shared" si="27"/>
        <v>0</v>
      </c>
      <c r="H90" s="33">
        <f t="shared" si="28"/>
        <v>0</v>
      </c>
      <c r="I90" s="33">
        <f t="shared" si="29"/>
        <v>0</v>
      </c>
      <c r="J90" s="33">
        <f t="shared" si="30"/>
        <v>0</v>
      </c>
      <c r="K90" s="53" t="str">
        <f t="shared" si="31"/>
        <v>OK</v>
      </c>
    </row>
    <row r="91" spans="1:12" ht="13" hidden="1" x14ac:dyDescent="0.3">
      <c r="G91" s="34">
        <f>SUM(G76:G90)</f>
        <v>0</v>
      </c>
      <c r="H91" s="34">
        <f>SUM(H76:H90)</f>
        <v>0</v>
      </c>
      <c r="I91" s="34">
        <f>SUM(I76:I90)</f>
        <v>0</v>
      </c>
      <c r="J91" s="34">
        <f>SUM(J76:J90)</f>
        <v>0</v>
      </c>
      <c r="K91" s="53" t="str">
        <f t="shared" si="31"/>
        <v>OK</v>
      </c>
    </row>
    <row r="92" spans="1:12" ht="13" hidden="1" x14ac:dyDescent="0.3">
      <c r="A92" s="16" t="s">
        <v>92</v>
      </c>
    </row>
    <row r="93" spans="1:12" s="2" customFormat="1" ht="26" hidden="1" x14ac:dyDescent="0.3">
      <c r="A93" s="37"/>
      <c r="B93" s="37"/>
      <c r="C93" s="37"/>
      <c r="D93" s="37"/>
      <c r="E93" s="37"/>
      <c r="F93" s="30" t="s">
        <v>80</v>
      </c>
      <c r="G93"/>
      <c r="H93"/>
      <c r="I93"/>
      <c r="J93"/>
      <c r="K93"/>
    </row>
    <row r="94" spans="1:12" ht="13" hidden="1" x14ac:dyDescent="0.3">
      <c r="A94" s="18" t="s">
        <v>59</v>
      </c>
      <c r="B94" s="18"/>
      <c r="C94" s="18"/>
      <c r="D94" s="18"/>
      <c r="E94" s="18"/>
      <c r="F94" s="34">
        <f>F33-F52-F71-F90</f>
        <v>0</v>
      </c>
      <c r="G94" s="37" t="s">
        <v>0</v>
      </c>
      <c r="H94" s="37" t="s">
        <v>1</v>
      </c>
      <c r="I94" s="37" t="s">
        <v>2</v>
      </c>
      <c r="J94" s="37" t="s">
        <v>3</v>
      </c>
      <c r="K94" s="37" t="s">
        <v>81</v>
      </c>
    </row>
    <row r="95" spans="1:12" ht="13" hidden="1" x14ac:dyDescent="0.3">
      <c r="G95" s="34">
        <f>G34-G53-G72-G91</f>
        <v>0</v>
      </c>
      <c r="H95" s="34">
        <f>H34-H53-H72-H91</f>
        <v>0</v>
      </c>
      <c r="I95" s="34">
        <f>I34-I53-I72-I91</f>
        <v>0</v>
      </c>
      <c r="J95" s="34">
        <f>J34-J53-J72-J91</f>
        <v>0</v>
      </c>
      <c r="K95" s="53" t="str">
        <f>IF(F94-G95-H95-I95-J95=0,"OK","ERROR")</f>
        <v>OK</v>
      </c>
    </row>
    <row r="96" spans="1:12" hidden="1" x14ac:dyDescent="0.25"/>
    <row r="98" spans="1:13" ht="13" x14ac:dyDescent="0.3">
      <c r="A98" s="16" t="s">
        <v>25</v>
      </c>
    </row>
    <row r="100" spans="1:13" x14ac:dyDescent="0.25">
      <c r="G100" s="1" t="s">
        <v>15</v>
      </c>
      <c r="H100" s="1" t="s">
        <v>16</v>
      </c>
      <c r="I100" s="1" t="s">
        <v>17</v>
      </c>
      <c r="J100" s="1" t="s">
        <v>18</v>
      </c>
      <c r="K100" s="1"/>
    </row>
    <row r="101" spans="1:13" x14ac:dyDescent="0.25">
      <c r="A101" t="s">
        <v>12</v>
      </c>
      <c r="G101" s="3">
        <f>$B$264</f>
        <v>72.42</v>
      </c>
      <c r="H101" s="3">
        <f>$B$265</f>
        <v>30.09</v>
      </c>
      <c r="I101" s="3">
        <f>$B$266</f>
        <v>30.09</v>
      </c>
      <c r="J101" s="3">
        <f>$B$267</f>
        <v>14.03</v>
      </c>
      <c r="K101" s="3"/>
    </row>
    <row r="102" spans="1:13" hidden="1" x14ac:dyDescent="0.25">
      <c r="A102" t="s">
        <v>13</v>
      </c>
      <c r="G102" s="3">
        <f>G95*G101</f>
        <v>0</v>
      </c>
      <c r="H102" s="3">
        <f>H95*H101</f>
        <v>0</v>
      </c>
      <c r="I102" s="3">
        <f>I95*I101</f>
        <v>0</v>
      </c>
      <c r="J102" s="3">
        <f>J95*J101</f>
        <v>0</v>
      </c>
      <c r="K102" s="3">
        <f>SUM(G102:J102)</f>
        <v>0</v>
      </c>
    </row>
    <row r="103" spans="1:13" hidden="1" x14ac:dyDescent="0.25">
      <c r="A103" t="s">
        <v>14</v>
      </c>
      <c r="G103" s="3">
        <f>G91*G101</f>
        <v>0</v>
      </c>
      <c r="H103" s="3">
        <f>H91*H101</f>
        <v>0</v>
      </c>
      <c r="I103" s="3">
        <f>I91*I101</f>
        <v>0</v>
      </c>
      <c r="J103" s="3">
        <f>J91*J101</f>
        <v>0</v>
      </c>
      <c r="K103" s="3">
        <f>SUM(G103:J103)</f>
        <v>0</v>
      </c>
    </row>
    <row r="104" spans="1:13" x14ac:dyDescent="0.25">
      <c r="A104" t="s">
        <v>19</v>
      </c>
      <c r="G104" s="3">
        <f>G72*G101</f>
        <v>0</v>
      </c>
      <c r="H104" s="3">
        <f>H72*H101</f>
        <v>0</v>
      </c>
      <c r="I104" s="3">
        <f>I72*I101</f>
        <v>0</v>
      </c>
      <c r="J104" s="3">
        <f>J72*J101</f>
        <v>0</v>
      </c>
      <c r="K104" s="3">
        <f>SUM(G104:J104)</f>
        <v>0</v>
      </c>
    </row>
    <row r="105" spans="1:13" ht="13" thickBot="1" x14ac:dyDescent="0.3">
      <c r="G105" s="17">
        <f>SUM(G102:G104)</f>
        <v>0</v>
      </c>
      <c r="H105" s="17">
        <f>SUM(H102:H104)</f>
        <v>0</v>
      </c>
      <c r="I105" s="17">
        <f>SUM(I102:I104)</f>
        <v>0</v>
      </c>
      <c r="J105" s="17">
        <f>SUM(J102:J104)</f>
        <v>0</v>
      </c>
      <c r="K105" s="17">
        <f>SUM(K102:K104)</f>
        <v>0</v>
      </c>
    </row>
    <row r="106" spans="1:13" ht="13" thickTop="1" x14ac:dyDescent="0.25"/>
    <row r="107" spans="1:13" ht="13" x14ac:dyDescent="0.3">
      <c r="A107" s="14" t="s">
        <v>20</v>
      </c>
    </row>
    <row r="108" spans="1:13" ht="13" x14ac:dyDescent="0.3">
      <c r="A108" s="14"/>
    </row>
    <row r="109" spans="1:13" ht="39" x14ac:dyDescent="0.3">
      <c r="A109" s="16" t="s">
        <v>338</v>
      </c>
      <c r="C109" s="29" t="s">
        <v>21</v>
      </c>
      <c r="D109" s="29" t="s">
        <v>24</v>
      </c>
      <c r="E109" s="29" t="s">
        <v>22</v>
      </c>
      <c r="F109" s="29" t="s">
        <v>326</v>
      </c>
      <c r="L109" s="36" t="s">
        <v>72</v>
      </c>
    </row>
    <row r="110" spans="1:13" ht="26" x14ac:dyDescent="0.3">
      <c r="A110" s="7" t="s">
        <v>166</v>
      </c>
      <c r="C110" s="28">
        <v>1</v>
      </c>
      <c r="D110" s="28"/>
      <c r="E110" s="28"/>
      <c r="F110" s="28"/>
      <c r="G110" s="29" t="s">
        <v>23</v>
      </c>
      <c r="H110" s="29" t="s">
        <v>94</v>
      </c>
      <c r="I110" s="50" t="s">
        <v>41</v>
      </c>
      <c r="J110" s="29" t="s">
        <v>327</v>
      </c>
      <c r="K110" s="29" t="s">
        <v>42</v>
      </c>
      <c r="L110" s="27" t="str">
        <f>IF(I111&gt;0,"ADD FUNDER"," ")</f>
        <v xml:space="preserve"> </v>
      </c>
      <c r="M110" s="3"/>
    </row>
    <row r="111" spans="1:13" ht="13" x14ac:dyDescent="0.3">
      <c r="A111" s="7" t="s">
        <v>167</v>
      </c>
      <c r="C111" s="28">
        <v>1</v>
      </c>
      <c r="D111" s="28"/>
      <c r="E111" s="28"/>
      <c r="F111" s="28"/>
      <c r="G111" s="10">
        <f t="shared" ref="G111:G124" si="33">C110-D110-E110-F110</f>
        <v>1</v>
      </c>
      <c r="H111" s="3">
        <f t="shared" ref="H111:H124" si="34">VLOOKUP(A110,$A$273:$C$437,3,FALSE)</f>
        <v>58.78</v>
      </c>
      <c r="I111" s="9">
        <f t="shared" ref="I111:I124" si="35">E110*H111</f>
        <v>0</v>
      </c>
      <c r="J111" s="9">
        <f t="shared" ref="J111:J124" si="36">F110*H111</f>
        <v>0</v>
      </c>
      <c r="K111" s="9">
        <f>G111*H111</f>
        <v>58.78</v>
      </c>
      <c r="L111" s="27" t="str">
        <f t="shared" ref="L111:L123" si="37">IF(I112&gt;0,"ADD FUNDER"," ")</f>
        <v xml:space="preserve"> </v>
      </c>
      <c r="M111" s="3"/>
    </row>
    <row r="112" spans="1:13" ht="13" x14ac:dyDescent="0.3">
      <c r="A112" s="7" t="s">
        <v>170</v>
      </c>
      <c r="C112" s="28">
        <f>IF(B13="Y",1,0)</f>
        <v>0</v>
      </c>
      <c r="D112" s="28"/>
      <c r="E112" s="28"/>
      <c r="F112" s="28"/>
      <c r="G112" s="10">
        <f t="shared" si="33"/>
        <v>1</v>
      </c>
      <c r="H112" s="3">
        <f t="shared" si="34"/>
        <v>30.09</v>
      </c>
      <c r="I112" s="9">
        <f t="shared" si="35"/>
        <v>0</v>
      </c>
      <c r="J112" s="9">
        <f t="shared" si="36"/>
        <v>0</v>
      </c>
      <c r="K112" s="9">
        <f>G112*H112</f>
        <v>30.09</v>
      </c>
      <c r="L112" s="27" t="str">
        <f t="shared" si="37"/>
        <v xml:space="preserve"> </v>
      </c>
    </row>
    <row r="113" spans="1:12" ht="13" x14ac:dyDescent="0.3">
      <c r="A113" s="7" t="s">
        <v>51</v>
      </c>
      <c r="C113" s="28"/>
      <c r="D113" s="28"/>
      <c r="E113" s="28"/>
      <c r="F113" s="28"/>
      <c r="G113" s="10">
        <f t="shared" si="33"/>
        <v>0</v>
      </c>
      <c r="H113" s="3">
        <f t="shared" si="34"/>
        <v>75.23</v>
      </c>
      <c r="I113" s="9">
        <f t="shared" si="35"/>
        <v>0</v>
      </c>
      <c r="J113" s="9">
        <f t="shared" si="36"/>
        <v>0</v>
      </c>
      <c r="K113" s="9">
        <f t="shared" ref="K113:K124" si="38">G113*H113</f>
        <v>0</v>
      </c>
      <c r="L113" s="27" t="str">
        <f t="shared" si="37"/>
        <v xml:space="preserve"> </v>
      </c>
    </row>
    <row r="114" spans="1:12" ht="13" x14ac:dyDescent="0.3">
      <c r="A114" s="7" t="s">
        <v>51</v>
      </c>
      <c r="C114" s="28"/>
      <c r="D114" s="28"/>
      <c r="E114" s="28"/>
      <c r="F114" s="28"/>
      <c r="G114" s="10">
        <f t="shared" si="33"/>
        <v>0</v>
      </c>
      <c r="H114" s="3">
        <f t="shared" si="34"/>
        <v>0</v>
      </c>
      <c r="I114" s="9">
        <f t="shared" si="35"/>
        <v>0</v>
      </c>
      <c r="J114" s="9">
        <f t="shared" si="36"/>
        <v>0</v>
      </c>
      <c r="K114" s="9">
        <f t="shared" ref="K114:K119" si="39">G114*H114</f>
        <v>0</v>
      </c>
      <c r="L114" s="27" t="str">
        <f t="shared" ref="L114:L118" si="40">IF(I115&gt;0,"ADD FUNDER"," ")</f>
        <v xml:space="preserve"> </v>
      </c>
    </row>
    <row r="115" spans="1:12" ht="13" x14ac:dyDescent="0.3">
      <c r="A115" s="7" t="s">
        <v>51</v>
      </c>
      <c r="C115" s="28"/>
      <c r="D115" s="28"/>
      <c r="E115" s="28"/>
      <c r="F115" s="28"/>
      <c r="G115" s="10">
        <f t="shared" si="33"/>
        <v>0</v>
      </c>
      <c r="H115" s="3">
        <f t="shared" si="34"/>
        <v>0</v>
      </c>
      <c r="I115" s="9">
        <f t="shared" si="35"/>
        <v>0</v>
      </c>
      <c r="J115" s="9">
        <f t="shared" si="36"/>
        <v>0</v>
      </c>
      <c r="K115" s="9">
        <f t="shared" si="39"/>
        <v>0</v>
      </c>
      <c r="L115" s="27" t="str">
        <f t="shared" si="40"/>
        <v xml:space="preserve"> </v>
      </c>
    </row>
    <row r="116" spans="1:12" ht="13" x14ac:dyDescent="0.3">
      <c r="A116" s="7" t="s">
        <v>51</v>
      </c>
      <c r="C116" s="28"/>
      <c r="D116" s="28"/>
      <c r="E116" s="28"/>
      <c r="F116" s="28"/>
      <c r="G116" s="10">
        <f t="shared" si="33"/>
        <v>0</v>
      </c>
      <c r="H116" s="3">
        <f t="shared" si="34"/>
        <v>0</v>
      </c>
      <c r="I116" s="9">
        <f t="shared" si="35"/>
        <v>0</v>
      </c>
      <c r="J116" s="9">
        <f t="shared" si="36"/>
        <v>0</v>
      </c>
      <c r="K116" s="9">
        <f t="shared" si="39"/>
        <v>0</v>
      </c>
      <c r="L116" s="27" t="str">
        <f t="shared" si="40"/>
        <v xml:space="preserve"> </v>
      </c>
    </row>
    <row r="117" spans="1:12" ht="13" x14ac:dyDescent="0.3">
      <c r="A117" s="7" t="s">
        <v>51</v>
      </c>
      <c r="C117" s="28"/>
      <c r="D117" s="28"/>
      <c r="E117" s="28"/>
      <c r="F117" s="28"/>
      <c r="G117" s="10">
        <f t="shared" si="33"/>
        <v>0</v>
      </c>
      <c r="H117" s="3">
        <f t="shared" si="34"/>
        <v>0</v>
      </c>
      <c r="I117" s="9">
        <f t="shared" si="35"/>
        <v>0</v>
      </c>
      <c r="J117" s="9">
        <f t="shared" si="36"/>
        <v>0</v>
      </c>
      <c r="K117" s="9">
        <f t="shared" si="39"/>
        <v>0</v>
      </c>
      <c r="L117" s="27" t="str">
        <f t="shared" si="40"/>
        <v xml:space="preserve"> </v>
      </c>
    </row>
    <row r="118" spans="1:12" ht="13" x14ac:dyDescent="0.3">
      <c r="A118" s="7" t="s">
        <v>51</v>
      </c>
      <c r="C118" s="28"/>
      <c r="D118" s="28"/>
      <c r="E118" s="28"/>
      <c r="F118" s="28"/>
      <c r="G118" s="10">
        <f t="shared" si="33"/>
        <v>0</v>
      </c>
      <c r="H118" s="3">
        <f t="shared" si="34"/>
        <v>0</v>
      </c>
      <c r="I118" s="9">
        <f t="shared" si="35"/>
        <v>0</v>
      </c>
      <c r="J118" s="9">
        <f t="shared" si="36"/>
        <v>0</v>
      </c>
      <c r="K118" s="9">
        <f t="shared" si="39"/>
        <v>0</v>
      </c>
      <c r="L118" s="27" t="str">
        <f t="shared" si="40"/>
        <v xml:space="preserve"> </v>
      </c>
    </row>
    <row r="119" spans="1:12" ht="13" x14ac:dyDescent="0.3">
      <c r="A119" s="7" t="s">
        <v>51</v>
      </c>
      <c r="C119" s="28"/>
      <c r="D119" s="28"/>
      <c r="E119" s="28"/>
      <c r="F119" s="28"/>
      <c r="G119" s="10">
        <f t="shared" si="33"/>
        <v>0</v>
      </c>
      <c r="H119" s="3">
        <f t="shared" si="34"/>
        <v>0</v>
      </c>
      <c r="I119" s="9">
        <f t="shared" si="35"/>
        <v>0</v>
      </c>
      <c r="J119" s="9">
        <f t="shared" si="36"/>
        <v>0</v>
      </c>
      <c r="K119" s="9">
        <f t="shared" si="39"/>
        <v>0</v>
      </c>
      <c r="L119" s="27" t="str">
        <f t="shared" si="37"/>
        <v xml:space="preserve"> </v>
      </c>
    </row>
    <row r="120" spans="1:12" ht="13" x14ac:dyDescent="0.3">
      <c r="A120" s="7" t="s">
        <v>51</v>
      </c>
      <c r="C120" s="28"/>
      <c r="D120" s="28"/>
      <c r="E120" s="28"/>
      <c r="F120" s="28"/>
      <c r="G120" s="10">
        <f t="shared" si="33"/>
        <v>0</v>
      </c>
      <c r="H120" s="3">
        <f t="shared" si="34"/>
        <v>0</v>
      </c>
      <c r="I120" s="9">
        <f t="shared" si="35"/>
        <v>0</v>
      </c>
      <c r="J120" s="9">
        <f t="shared" si="36"/>
        <v>0</v>
      </c>
      <c r="K120" s="9">
        <f t="shared" si="38"/>
        <v>0</v>
      </c>
      <c r="L120" s="27" t="str">
        <f t="shared" si="37"/>
        <v xml:space="preserve"> </v>
      </c>
    </row>
    <row r="121" spans="1:12" ht="13" x14ac:dyDescent="0.3">
      <c r="A121" s="7" t="s">
        <v>51</v>
      </c>
      <c r="C121" s="28"/>
      <c r="D121" s="28"/>
      <c r="E121" s="28"/>
      <c r="F121" s="28"/>
      <c r="G121" s="10">
        <f t="shared" si="33"/>
        <v>0</v>
      </c>
      <c r="H121" s="3">
        <f t="shared" si="34"/>
        <v>0</v>
      </c>
      <c r="I121" s="9">
        <f t="shared" si="35"/>
        <v>0</v>
      </c>
      <c r="J121" s="9">
        <f t="shared" si="36"/>
        <v>0</v>
      </c>
      <c r="K121" s="9">
        <f t="shared" si="38"/>
        <v>0</v>
      </c>
      <c r="L121" s="27" t="str">
        <f t="shared" si="37"/>
        <v xml:space="preserve"> </v>
      </c>
    </row>
    <row r="122" spans="1:12" ht="13" x14ac:dyDescent="0.3">
      <c r="A122" s="7" t="s">
        <v>51</v>
      </c>
      <c r="C122" s="28"/>
      <c r="D122" s="28"/>
      <c r="E122" s="28"/>
      <c r="F122" s="28"/>
      <c r="G122" s="10">
        <f t="shared" si="33"/>
        <v>0</v>
      </c>
      <c r="H122" s="3">
        <f t="shared" si="34"/>
        <v>0</v>
      </c>
      <c r="I122" s="9">
        <f t="shared" si="35"/>
        <v>0</v>
      </c>
      <c r="J122" s="9">
        <f t="shared" si="36"/>
        <v>0</v>
      </c>
      <c r="K122" s="9">
        <f t="shared" si="38"/>
        <v>0</v>
      </c>
      <c r="L122" s="27" t="str">
        <f t="shared" si="37"/>
        <v xml:space="preserve"> </v>
      </c>
    </row>
    <row r="123" spans="1:12" ht="13" x14ac:dyDescent="0.3">
      <c r="A123" s="7" t="s">
        <v>51</v>
      </c>
      <c r="C123" s="28"/>
      <c r="D123" s="28"/>
      <c r="E123" s="28"/>
      <c r="F123" s="28"/>
      <c r="G123" s="10">
        <f t="shared" si="33"/>
        <v>0</v>
      </c>
      <c r="H123" s="3">
        <f t="shared" si="34"/>
        <v>0</v>
      </c>
      <c r="I123" s="9">
        <f t="shared" si="35"/>
        <v>0</v>
      </c>
      <c r="J123" s="9">
        <f t="shared" si="36"/>
        <v>0</v>
      </c>
      <c r="K123" s="9">
        <f t="shared" si="38"/>
        <v>0</v>
      </c>
      <c r="L123" s="27" t="str">
        <f t="shared" si="37"/>
        <v xml:space="preserve"> </v>
      </c>
    </row>
    <row r="124" spans="1:12" x14ac:dyDescent="0.25">
      <c r="A124" t="s">
        <v>168</v>
      </c>
      <c r="G124" s="10">
        <f t="shared" si="33"/>
        <v>0</v>
      </c>
      <c r="H124" s="3">
        <f t="shared" si="34"/>
        <v>0</v>
      </c>
      <c r="I124" s="9">
        <f t="shared" si="35"/>
        <v>0</v>
      </c>
      <c r="J124" s="9">
        <f t="shared" si="36"/>
        <v>0</v>
      </c>
      <c r="K124" s="9">
        <f t="shared" si="38"/>
        <v>0</v>
      </c>
    </row>
    <row r="125" spans="1:12" x14ac:dyDescent="0.25">
      <c r="A125" s="7" t="s">
        <v>169</v>
      </c>
      <c r="H125" s="3"/>
      <c r="I125" s="72">
        <f>SUM(I111:I124)</f>
        <v>0</v>
      </c>
      <c r="J125" s="72">
        <f>SUM(J111:J124)</f>
        <v>0</v>
      </c>
      <c r="K125" s="72">
        <f>SUM(K111:K124)</f>
        <v>88.87</v>
      </c>
    </row>
    <row r="126" spans="1:12" ht="13" thickBot="1" x14ac:dyDescent="0.3">
      <c r="H126" s="3"/>
      <c r="I126" s="17">
        <f>I125*$B$8</f>
        <v>0</v>
      </c>
      <c r="J126" s="17">
        <f>J125*$B$8</f>
        <v>0</v>
      </c>
      <c r="K126" s="17">
        <f>K125*$B$8</f>
        <v>0</v>
      </c>
    </row>
    <row r="127" spans="1:12" ht="13" thickTop="1" x14ac:dyDescent="0.25">
      <c r="H127" s="3"/>
      <c r="I127" s="71"/>
      <c r="J127" s="71"/>
      <c r="K127" s="71"/>
    </row>
    <row r="128" spans="1:12" ht="39" x14ac:dyDescent="0.3">
      <c r="C128" s="29" t="s">
        <v>21</v>
      </c>
      <c r="D128" s="29" t="s">
        <v>24</v>
      </c>
      <c r="E128" s="29" t="s">
        <v>22</v>
      </c>
      <c r="F128" s="29" t="s">
        <v>326</v>
      </c>
      <c r="I128" s="3"/>
      <c r="J128" s="3"/>
      <c r="K128" s="3"/>
      <c r="L128" s="36" t="s">
        <v>72</v>
      </c>
    </row>
    <row r="129" spans="1:12" ht="26" x14ac:dyDescent="0.3">
      <c r="A129" s="16" t="s">
        <v>86</v>
      </c>
      <c r="G129" s="29" t="s">
        <v>23</v>
      </c>
      <c r="H129" s="29" t="s">
        <v>94</v>
      </c>
      <c r="I129" s="50" t="s">
        <v>41</v>
      </c>
      <c r="J129" s="29" t="s">
        <v>327</v>
      </c>
      <c r="K129" s="29" t="s">
        <v>42</v>
      </c>
    </row>
    <row r="130" spans="1:12" ht="13" x14ac:dyDescent="0.3">
      <c r="A130" t="s">
        <v>73</v>
      </c>
      <c r="D130" s="51"/>
      <c r="F130" s="51"/>
      <c r="I130" s="3"/>
      <c r="J130" s="3"/>
      <c r="K130" s="3"/>
      <c r="L130" s="27" t="str">
        <f t="shared" ref="L130:L136" si="41">IF(I131&gt;0,"ADD FUNDER"," ")</f>
        <v xml:space="preserve"> </v>
      </c>
    </row>
    <row r="131" spans="1:12" ht="13" x14ac:dyDescent="0.3">
      <c r="A131" t="s">
        <v>49</v>
      </c>
      <c r="D131" s="51"/>
      <c r="F131" s="51"/>
      <c r="G131" s="51"/>
      <c r="H131" s="3">
        <v>0</v>
      </c>
      <c r="I131" s="8">
        <f t="shared" ref="I131:I137" si="42">E130*H131</f>
        <v>0</v>
      </c>
      <c r="J131" s="9">
        <f t="shared" ref="J131:J137" si="43">F130*H131</f>
        <v>0</v>
      </c>
      <c r="K131" s="9">
        <f t="shared" ref="K131:K137" si="44">G131*H131</f>
        <v>0</v>
      </c>
      <c r="L131" s="27"/>
    </row>
    <row r="132" spans="1:12" ht="13" x14ac:dyDescent="0.3">
      <c r="A132" t="s">
        <v>48</v>
      </c>
      <c r="G132" s="51"/>
      <c r="H132" s="3">
        <v>0</v>
      </c>
      <c r="I132" s="8">
        <f t="shared" si="42"/>
        <v>0</v>
      </c>
      <c r="J132" s="9">
        <f t="shared" si="43"/>
        <v>0</v>
      </c>
      <c r="K132" s="9">
        <f t="shared" si="44"/>
        <v>0</v>
      </c>
      <c r="L132" s="27" t="str">
        <f t="shared" si="41"/>
        <v xml:space="preserve"> </v>
      </c>
    </row>
    <row r="133" spans="1:12" ht="13" x14ac:dyDescent="0.3">
      <c r="G133" s="51"/>
      <c r="H133" s="3">
        <v>0</v>
      </c>
      <c r="I133" s="8">
        <f t="shared" si="42"/>
        <v>0</v>
      </c>
      <c r="J133" s="9">
        <f t="shared" si="43"/>
        <v>0</v>
      </c>
      <c r="K133" s="9">
        <f t="shared" si="44"/>
        <v>0</v>
      </c>
      <c r="L133" s="27" t="str">
        <f>IF(I134&gt;0,"ADD FUNDER"," ")</f>
        <v xml:space="preserve"> </v>
      </c>
    </row>
    <row r="134" spans="1:12" ht="13" x14ac:dyDescent="0.3">
      <c r="G134" s="51"/>
      <c r="H134" s="3">
        <v>0</v>
      </c>
      <c r="I134" s="8">
        <f t="shared" si="42"/>
        <v>0</v>
      </c>
      <c r="J134" s="9">
        <f t="shared" si="43"/>
        <v>0</v>
      </c>
      <c r="K134" s="9">
        <f t="shared" si="44"/>
        <v>0</v>
      </c>
      <c r="L134" s="27" t="str">
        <f>IF(I135&gt;0,"ADD FUNDER"," ")</f>
        <v xml:space="preserve"> </v>
      </c>
    </row>
    <row r="135" spans="1:12" ht="13" x14ac:dyDescent="0.3">
      <c r="G135" s="51"/>
      <c r="H135" s="3">
        <v>0</v>
      </c>
      <c r="I135" s="8">
        <f t="shared" si="42"/>
        <v>0</v>
      </c>
      <c r="J135" s="9">
        <f t="shared" si="43"/>
        <v>0</v>
      </c>
      <c r="K135" s="9">
        <f t="shared" si="44"/>
        <v>0</v>
      </c>
      <c r="L135" s="27" t="str">
        <f t="shared" si="41"/>
        <v xml:space="preserve"> </v>
      </c>
    </row>
    <row r="136" spans="1:12" ht="13" x14ac:dyDescent="0.3">
      <c r="G136" s="51"/>
      <c r="H136" s="3">
        <v>0</v>
      </c>
      <c r="I136" s="8">
        <f t="shared" si="42"/>
        <v>0</v>
      </c>
      <c r="J136" s="9">
        <f t="shared" si="43"/>
        <v>0</v>
      </c>
      <c r="K136" s="9">
        <f t="shared" si="44"/>
        <v>0</v>
      </c>
      <c r="L136" s="27" t="str">
        <f t="shared" si="41"/>
        <v xml:space="preserve"> </v>
      </c>
    </row>
    <row r="137" spans="1:12" x14ac:dyDescent="0.25">
      <c r="A137" t="s">
        <v>60</v>
      </c>
      <c r="G137" s="51"/>
      <c r="H137" s="3">
        <v>0</v>
      </c>
      <c r="I137" s="8">
        <f t="shared" si="42"/>
        <v>0</v>
      </c>
      <c r="J137" s="9">
        <f t="shared" si="43"/>
        <v>0</v>
      </c>
      <c r="K137" s="9">
        <f t="shared" si="44"/>
        <v>0</v>
      </c>
    </row>
    <row r="138" spans="1:12" x14ac:dyDescent="0.25">
      <c r="A138" s="181" t="s">
        <v>169</v>
      </c>
      <c r="H138" s="3"/>
      <c r="I138" s="72">
        <f>SUM(I131:I137)</f>
        <v>0</v>
      </c>
      <c r="J138" s="72">
        <f>SUM(J131:J137)</f>
        <v>0</v>
      </c>
      <c r="K138" s="72">
        <f>SUM(K131:K137)</f>
        <v>0</v>
      </c>
    </row>
    <row r="139" spans="1:12" ht="13" thickBot="1" x14ac:dyDescent="0.3">
      <c r="H139" s="3"/>
      <c r="I139" s="17">
        <f>I138*$B$8</f>
        <v>0</v>
      </c>
      <c r="J139" s="17">
        <f>J138*$B$8</f>
        <v>0</v>
      </c>
      <c r="K139" s="17">
        <f>K138*$B$8</f>
        <v>0</v>
      </c>
    </row>
    <row r="140" spans="1:12" s="14" customFormat="1" ht="13.5" thickTop="1" x14ac:dyDescent="0.3">
      <c r="A140" s="14" t="s">
        <v>55</v>
      </c>
      <c r="G140"/>
      <c r="H140"/>
      <c r="I140" s="3"/>
      <c r="J140" s="3"/>
      <c r="K140" s="3"/>
    </row>
    <row r="141" spans="1:12" s="14" customFormat="1" ht="13.5" thickBot="1" x14ac:dyDescent="0.35">
      <c r="I141" s="15">
        <f>I126+I139</f>
        <v>0</v>
      </c>
      <c r="J141" s="15">
        <f>J126+J139</f>
        <v>0</v>
      </c>
      <c r="K141" s="15">
        <f>K126+K139</f>
        <v>0</v>
      </c>
    </row>
    <row r="142" spans="1:12" ht="13.5" thickTop="1" x14ac:dyDescent="0.3">
      <c r="A142" s="14" t="s">
        <v>95</v>
      </c>
      <c r="B142" s="184" t="s">
        <v>43</v>
      </c>
      <c r="C142" s="184" t="s">
        <v>20</v>
      </c>
      <c r="G142" s="14"/>
      <c r="H142" s="14"/>
      <c r="I142" s="52"/>
      <c r="J142" s="52"/>
      <c r="K142" s="52"/>
    </row>
    <row r="143" spans="1:12" x14ac:dyDescent="0.25">
      <c r="A143" t="s">
        <v>96</v>
      </c>
      <c r="B143" s="3">
        <f>K103</f>
        <v>0</v>
      </c>
      <c r="C143" s="3">
        <f>I126+I139</f>
        <v>0</v>
      </c>
    </row>
    <row r="144" spans="1:12" x14ac:dyDescent="0.25">
      <c r="A144" t="s">
        <v>329</v>
      </c>
      <c r="B144" s="3">
        <f>K104</f>
        <v>0</v>
      </c>
      <c r="C144" s="3">
        <f>J126+J139</f>
        <v>0</v>
      </c>
    </row>
    <row r="145" spans="1:11" ht="13" thickBot="1" x14ac:dyDescent="0.3">
      <c r="A145" t="s">
        <v>97</v>
      </c>
      <c r="B145" s="3">
        <f>K102</f>
        <v>0</v>
      </c>
      <c r="C145" s="73"/>
    </row>
    <row r="146" spans="1:11" ht="13" thickBot="1" x14ac:dyDescent="0.3">
      <c r="A146" t="s">
        <v>328</v>
      </c>
      <c r="B146" s="73"/>
      <c r="C146" s="3">
        <f>K126</f>
        <v>0</v>
      </c>
      <c r="E146" s="190" t="s">
        <v>331</v>
      </c>
      <c r="F146" s="191"/>
    </row>
    <row r="147" spans="1:11" ht="13" thickBot="1" x14ac:dyDescent="0.3">
      <c r="A147" t="s">
        <v>19</v>
      </c>
      <c r="B147" s="17">
        <f>SUM(B143:B146)</f>
        <v>0</v>
      </c>
      <c r="C147" s="17">
        <f>SUM(C143:C146)</f>
        <v>0</v>
      </c>
      <c r="D147" s="3">
        <f>B147+C147</f>
        <v>0</v>
      </c>
      <c r="E147" s="181"/>
      <c r="F147" s="181"/>
      <c r="G147" s="191"/>
      <c r="H147" s="191">
        <v>1.4</v>
      </c>
      <c r="I147" s="192" t="s">
        <v>98</v>
      </c>
      <c r="J147" s="193">
        <f>C146*H147</f>
        <v>0</v>
      </c>
    </row>
    <row r="148" spans="1:11" ht="13" thickTop="1" x14ac:dyDescent="0.25">
      <c r="D148" s="185">
        <f>I141+J141+K141+K105</f>
        <v>0</v>
      </c>
      <c r="G148" s="181"/>
      <c r="H148" s="181"/>
      <c r="I148" s="181"/>
      <c r="J148" s="181"/>
    </row>
    <row r="149" spans="1:11" x14ac:dyDescent="0.25">
      <c r="D149" s="185"/>
    </row>
    <row r="150" spans="1:11" ht="13" x14ac:dyDescent="0.3">
      <c r="A150" s="36" t="s">
        <v>309</v>
      </c>
      <c r="B150" s="189"/>
      <c r="D150" s="185"/>
      <c r="F150" s="205" t="s">
        <v>332</v>
      </c>
    </row>
    <row r="151" spans="1:11" ht="12.5" customHeight="1" x14ac:dyDescent="0.25">
      <c r="D151" s="185"/>
      <c r="F151" s="205"/>
      <c r="G151" s="205"/>
      <c r="H151" s="205"/>
      <c r="I151" s="205"/>
      <c r="J151" s="205"/>
    </row>
    <row r="152" spans="1:11" ht="12.5" customHeight="1" x14ac:dyDescent="0.25">
      <c r="F152" s="205"/>
      <c r="G152" s="205"/>
      <c r="H152" s="205"/>
      <c r="I152" s="205"/>
      <c r="J152" s="205"/>
    </row>
    <row r="153" spans="1:11" ht="13" x14ac:dyDescent="0.3">
      <c r="A153" s="14" t="s">
        <v>330</v>
      </c>
      <c r="F153" s="205"/>
      <c r="G153" s="205"/>
      <c r="H153" s="205"/>
      <c r="I153" s="205"/>
      <c r="J153" s="205"/>
    </row>
    <row r="154" spans="1:11" s="55" customFormat="1" ht="13" x14ac:dyDescent="0.3">
      <c r="A154" s="182" t="s">
        <v>297</v>
      </c>
      <c r="B154" s="182" t="s">
        <v>294</v>
      </c>
      <c r="E154" s="183" t="s">
        <v>295</v>
      </c>
      <c r="F154" s="205"/>
      <c r="G154" s="205"/>
      <c r="H154" s="205"/>
      <c r="I154" s="205"/>
      <c r="J154" s="205"/>
      <c r="K154"/>
    </row>
    <row r="155" spans="1:11" s="55" customFormat="1" ht="12.5" customHeight="1" x14ac:dyDescent="0.25">
      <c r="F155" s="205"/>
      <c r="G155" s="205"/>
      <c r="H155" s="205"/>
      <c r="I155" s="205"/>
      <c r="J155" s="205"/>
    </row>
    <row r="156" spans="1:11" s="55" customFormat="1" ht="13" x14ac:dyDescent="0.3">
      <c r="A156" s="186" t="s">
        <v>298</v>
      </c>
      <c r="B156" s="186" t="s">
        <v>296</v>
      </c>
      <c r="C156" s="186"/>
      <c r="D156" s="186"/>
      <c r="E156" s="183" t="s">
        <v>295</v>
      </c>
      <c r="F156" s="205"/>
      <c r="G156" s="205"/>
      <c r="H156" s="205"/>
      <c r="I156" s="205"/>
      <c r="J156" s="205"/>
    </row>
    <row r="157" spans="1:11" ht="13" x14ac:dyDescent="0.3">
      <c r="A157" s="186"/>
      <c r="B157" s="186"/>
      <c r="C157" s="186"/>
      <c r="D157" s="186"/>
      <c r="F157" s="205"/>
      <c r="G157" s="205"/>
      <c r="H157" s="205"/>
      <c r="I157" s="205"/>
      <c r="J157" s="205"/>
      <c r="K157" s="55"/>
    </row>
    <row r="158" spans="1:11" ht="13" x14ac:dyDescent="0.3">
      <c r="A158" s="186" t="s">
        <v>302</v>
      </c>
      <c r="B158" s="186" t="s">
        <v>303</v>
      </c>
      <c r="C158" s="186"/>
      <c r="D158" s="186"/>
      <c r="E158" s="183" t="s">
        <v>295</v>
      </c>
      <c r="F158" s="205"/>
      <c r="G158" s="205"/>
      <c r="H158" s="205"/>
      <c r="I158" s="205"/>
      <c r="J158" s="205"/>
    </row>
    <row r="159" spans="1:11" ht="13" x14ac:dyDescent="0.25">
      <c r="G159" s="205"/>
      <c r="H159" s="205"/>
      <c r="I159" s="205"/>
      <c r="J159" s="205"/>
    </row>
    <row r="261" spans="1:7" x14ac:dyDescent="0.25">
      <c r="D261" s="3"/>
    </row>
    <row r="264" spans="1:7" x14ac:dyDescent="0.25">
      <c r="A264" t="s">
        <v>0</v>
      </c>
      <c r="B264" s="3">
        <v>72.42</v>
      </c>
    </row>
    <row r="265" spans="1:7" x14ac:dyDescent="0.25">
      <c r="A265" t="s">
        <v>304</v>
      </c>
      <c r="B265" s="3">
        <v>30.09</v>
      </c>
    </row>
    <row r="266" spans="1:7" x14ac:dyDescent="0.25">
      <c r="A266" t="s">
        <v>2</v>
      </c>
      <c r="B266" s="3">
        <v>30.09</v>
      </c>
    </row>
    <row r="267" spans="1:7" x14ac:dyDescent="0.25">
      <c r="A267" t="s">
        <v>3</v>
      </c>
      <c r="B267" s="3">
        <v>14.03</v>
      </c>
    </row>
    <row r="268" spans="1:7" x14ac:dyDescent="0.25">
      <c r="B268" s="3"/>
    </row>
    <row r="269" spans="1:7" ht="13" thickBot="1" x14ac:dyDescent="0.3">
      <c r="B269" s="3"/>
    </row>
    <row r="270" spans="1:7" ht="13" thickBot="1" x14ac:dyDescent="0.3">
      <c r="A270" t="s">
        <v>50</v>
      </c>
      <c r="B270" s="11">
        <v>1</v>
      </c>
    </row>
    <row r="271" spans="1:7" x14ac:dyDescent="0.25">
      <c r="E271" s="168"/>
      <c r="F271" s="168"/>
    </row>
    <row r="272" spans="1:7" ht="13" x14ac:dyDescent="0.3">
      <c r="B272" s="14" t="s">
        <v>290</v>
      </c>
      <c r="C272" s="14" t="s">
        <v>30</v>
      </c>
      <c r="D272" s="14" t="s">
        <v>100</v>
      </c>
      <c r="E272" s="168"/>
      <c r="F272" s="154"/>
      <c r="G272" s="168"/>
    </row>
    <row r="273" spans="1:7" x14ac:dyDescent="0.25">
      <c r="A273" t="s">
        <v>51</v>
      </c>
      <c r="B273" s="175">
        <v>0</v>
      </c>
      <c r="C273" s="3">
        <f t="shared" ref="C273:C278" si="45">ROUND((B273*$B$270), 2)</f>
        <v>0</v>
      </c>
      <c r="E273" s="168"/>
      <c r="F273" s="168"/>
      <c r="G273" s="154"/>
    </row>
    <row r="274" spans="1:7" ht="14" x14ac:dyDescent="0.25">
      <c r="A274" s="167" t="s">
        <v>117</v>
      </c>
      <c r="B274" s="176">
        <v>121</v>
      </c>
      <c r="C274" s="5">
        <f t="shared" si="45"/>
        <v>121</v>
      </c>
      <c r="D274" t="s">
        <v>116</v>
      </c>
      <c r="E274" s="169"/>
      <c r="F274" s="166"/>
      <c r="G274" s="168"/>
    </row>
    <row r="275" spans="1:7" ht="14" x14ac:dyDescent="0.25">
      <c r="A275" s="167" t="s">
        <v>118</v>
      </c>
      <c r="B275" s="176">
        <v>102</v>
      </c>
      <c r="C275" s="5">
        <f t="shared" si="45"/>
        <v>102</v>
      </c>
      <c r="D275" t="s">
        <v>116</v>
      </c>
      <c r="E275" s="169"/>
      <c r="F275" s="166"/>
      <c r="G275" s="170"/>
    </row>
    <row r="276" spans="1:7" ht="14" x14ac:dyDescent="0.25">
      <c r="A276" s="167" t="s">
        <v>119</v>
      </c>
      <c r="B276" s="176">
        <v>42</v>
      </c>
      <c r="C276" s="5">
        <f t="shared" si="45"/>
        <v>42</v>
      </c>
      <c r="D276" t="s">
        <v>116</v>
      </c>
      <c r="E276" s="169"/>
      <c r="F276" s="166"/>
      <c r="G276" s="170"/>
    </row>
    <row r="277" spans="1:7" ht="14" x14ac:dyDescent="0.25">
      <c r="A277" s="167" t="s">
        <v>179</v>
      </c>
      <c r="B277" s="176">
        <v>8</v>
      </c>
      <c r="C277" s="5">
        <f t="shared" si="45"/>
        <v>8</v>
      </c>
      <c r="D277" t="s">
        <v>105</v>
      </c>
      <c r="E277" s="169"/>
      <c r="F277" s="166"/>
      <c r="G277" s="170"/>
    </row>
    <row r="278" spans="1:7" ht="14" x14ac:dyDescent="0.25">
      <c r="A278" s="167" t="s">
        <v>180</v>
      </c>
      <c r="B278" s="176">
        <v>8</v>
      </c>
      <c r="C278" s="5">
        <f t="shared" si="45"/>
        <v>8</v>
      </c>
      <c r="D278" t="s">
        <v>105</v>
      </c>
      <c r="E278" s="169"/>
      <c r="F278" s="166"/>
      <c r="G278" s="170"/>
    </row>
    <row r="279" spans="1:7" ht="13" x14ac:dyDescent="0.3">
      <c r="A279" s="154" t="s">
        <v>34</v>
      </c>
      <c r="B279" s="177">
        <v>416.67</v>
      </c>
      <c r="C279" s="5">
        <f t="shared" ref="C279:C285" si="46">ROUND((B279*$B$270), 2)</f>
        <v>416.67</v>
      </c>
      <c r="D279" s="58" t="s">
        <v>139</v>
      </c>
      <c r="E279" s="171"/>
      <c r="F279" s="166"/>
      <c r="G279" s="170"/>
    </row>
    <row r="280" spans="1:7" ht="14" x14ac:dyDescent="0.25">
      <c r="A280" s="167" t="s">
        <v>182</v>
      </c>
      <c r="B280" s="176">
        <v>25</v>
      </c>
      <c r="C280" s="5">
        <f t="shared" si="46"/>
        <v>25</v>
      </c>
      <c r="D280" t="s">
        <v>155</v>
      </c>
      <c r="E280" s="169"/>
      <c r="F280" s="166"/>
      <c r="G280" s="170"/>
    </row>
    <row r="281" spans="1:7" ht="14" x14ac:dyDescent="0.25">
      <c r="A281" s="167" t="s">
        <v>183</v>
      </c>
      <c r="B281" s="176">
        <v>10</v>
      </c>
      <c r="C281" s="5">
        <f t="shared" si="46"/>
        <v>10</v>
      </c>
      <c r="D281" t="s">
        <v>133</v>
      </c>
      <c r="E281" s="169"/>
      <c r="F281" s="166"/>
      <c r="G281" s="170"/>
    </row>
    <row r="282" spans="1:7" ht="13" x14ac:dyDescent="0.3">
      <c r="A282" s="154" t="s">
        <v>38</v>
      </c>
      <c r="B282" s="177">
        <v>347.22</v>
      </c>
      <c r="C282" s="5">
        <f t="shared" si="46"/>
        <v>347.22</v>
      </c>
      <c r="D282" s="58" t="s">
        <v>161</v>
      </c>
      <c r="E282" s="171"/>
      <c r="F282" s="166"/>
      <c r="G282" s="170"/>
    </row>
    <row r="283" spans="1:7" ht="14" x14ac:dyDescent="0.25">
      <c r="A283" s="167" t="s">
        <v>181</v>
      </c>
      <c r="B283" s="176">
        <v>16</v>
      </c>
      <c r="C283" s="5">
        <f t="shared" si="46"/>
        <v>16</v>
      </c>
      <c r="D283" t="s">
        <v>155</v>
      </c>
      <c r="E283" s="169"/>
      <c r="F283" s="166"/>
      <c r="G283" s="170"/>
    </row>
    <row r="284" spans="1:7" ht="13" x14ac:dyDescent="0.3">
      <c r="A284" s="154" t="s">
        <v>36</v>
      </c>
      <c r="B284" s="177">
        <v>93.75</v>
      </c>
      <c r="C284" s="5">
        <f t="shared" si="46"/>
        <v>93.75</v>
      </c>
      <c r="D284" s="58" t="s">
        <v>139</v>
      </c>
      <c r="E284" s="171"/>
      <c r="F284" s="166"/>
      <c r="G284" s="170"/>
    </row>
    <row r="285" spans="1:7" ht="13" x14ac:dyDescent="0.3">
      <c r="A285" s="154" t="s">
        <v>37</v>
      </c>
      <c r="B285" s="177">
        <v>67.36</v>
      </c>
      <c r="C285" s="5">
        <f t="shared" si="46"/>
        <v>67.36</v>
      </c>
      <c r="D285" s="58" t="s">
        <v>139</v>
      </c>
      <c r="E285" s="171"/>
      <c r="F285" s="166"/>
      <c r="G285" s="170"/>
    </row>
    <row r="286" spans="1:7" ht="18" x14ac:dyDescent="0.4">
      <c r="A286" s="154" t="s">
        <v>163</v>
      </c>
      <c r="B286" s="178"/>
      <c r="C286" s="5">
        <f>$B$264*20/60</f>
        <v>24.14</v>
      </c>
      <c r="D286" s="58" t="s">
        <v>139</v>
      </c>
      <c r="E286" s="172"/>
      <c r="F286" s="166"/>
      <c r="G286" s="170"/>
    </row>
    <row r="287" spans="1:7" ht="14" x14ac:dyDescent="0.25">
      <c r="A287" s="167" t="s">
        <v>184</v>
      </c>
      <c r="B287" s="176">
        <v>23</v>
      </c>
      <c r="C287" s="5">
        <f t="shared" ref="C287:C318" si="47">ROUND((B287*$B$270), 2)</f>
        <v>23</v>
      </c>
      <c r="D287" t="s">
        <v>105</v>
      </c>
      <c r="E287" s="169"/>
      <c r="F287" s="166"/>
      <c r="G287" s="173"/>
    </row>
    <row r="288" spans="1:7" ht="14" x14ac:dyDescent="0.25">
      <c r="A288" s="167" t="s">
        <v>109</v>
      </c>
      <c r="B288" s="176">
        <v>17</v>
      </c>
      <c r="C288" s="5">
        <f t="shared" si="47"/>
        <v>17</v>
      </c>
      <c r="D288" t="s">
        <v>105</v>
      </c>
      <c r="E288" s="169"/>
      <c r="F288" s="166"/>
      <c r="G288" s="170"/>
    </row>
    <row r="289" spans="1:7" ht="14" x14ac:dyDescent="0.25">
      <c r="A289" s="167" t="s">
        <v>110</v>
      </c>
      <c r="B289" s="176">
        <v>22</v>
      </c>
      <c r="C289" s="5">
        <f t="shared" si="47"/>
        <v>22</v>
      </c>
      <c r="D289" t="s">
        <v>105</v>
      </c>
      <c r="E289" s="169"/>
      <c r="F289" s="166"/>
      <c r="G289" s="170"/>
    </row>
    <row r="290" spans="1:7" ht="14" x14ac:dyDescent="0.25">
      <c r="A290" s="167" t="s">
        <v>111</v>
      </c>
      <c r="B290" s="176">
        <v>12</v>
      </c>
      <c r="C290" s="5">
        <f t="shared" si="47"/>
        <v>12</v>
      </c>
      <c r="D290" t="s">
        <v>105</v>
      </c>
      <c r="E290" s="169"/>
      <c r="F290" s="166"/>
      <c r="G290" s="170"/>
    </row>
    <row r="291" spans="1:7" ht="14" x14ac:dyDescent="0.25">
      <c r="A291" s="167" t="s">
        <v>112</v>
      </c>
      <c r="B291" s="176">
        <v>12</v>
      </c>
      <c r="C291" s="5">
        <f t="shared" si="47"/>
        <v>12</v>
      </c>
      <c r="D291" t="s">
        <v>105</v>
      </c>
      <c r="E291" s="169"/>
      <c r="F291" s="166"/>
      <c r="G291" s="170"/>
    </row>
    <row r="292" spans="1:7" ht="14" x14ac:dyDescent="0.25">
      <c r="A292" s="167" t="s">
        <v>113</v>
      </c>
      <c r="B292" s="176">
        <v>30</v>
      </c>
      <c r="C292" s="5">
        <f t="shared" si="47"/>
        <v>30</v>
      </c>
      <c r="D292" t="s">
        <v>105</v>
      </c>
      <c r="E292" s="169"/>
      <c r="F292" s="166"/>
      <c r="G292" s="170"/>
    </row>
    <row r="293" spans="1:7" ht="14" x14ac:dyDescent="0.25">
      <c r="A293" s="167" t="s">
        <v>124</v>
      </c>
      <c r="B293" s="176">
        <v>54</v>
      </c>
      <c r="C293" s="5">
        <f t="shared" si="47"/>
        <v>54</v>
      </c>
      <c r="D293" t="s">
        <v>123</v>
      </c>
      <c r="E293" s="169"/>
      <c r="F293" s="166"/>
      <c r="G293" s="170"/>
    </row>
    <row r="294" spans="1:7" ht="14" x14ac:dyDescent="0.25">
      <c r="A294" s="167" t="s">
        <v>125</v>
      </c>
      <c r="B294" s="176">
        <v>197</v>
      </c>
      <c r="C294" s="5">
        <f t="shared" si="47"/>
        <v>197</v>
      </c>
      <c r="D294" t="s">
        <v>123</v>
      </c>
      <c r="E294" s="169"/>
      <c r="F294" s="166"/>
      <c r="G294" s="170"/>
    </row>
    <row r="295" spans="1:7" ht="14" x14ac:dyDescent="0.25">
      <c r="A295" s="167" t="s">
        <v>126</v>
      </c>
      <c r="B295" s="176">
        <v>52</v>
      </c>
      <c r="C295" s="5">
        <f t="shared" si="47"/>
        <v>52</v>
      </c>
      <c r="D295" t="s">
        <v>123</v>
      </c>
      <c r="E295" s="169"/>
      <c r="F295" s="166"/>
      <c r="G295" s="170"/>
    </row>
    <row r="296" spans="1:7" ht="14" x14ac:dyDescent="0.25">
      <c r="A296" s="167" t="s">
        <v>185</v>
      </c>
      <c r="B296" s="176">
        <v>20</v>
      </c>
      <c r="C296" s="5">
        <f t="shared" si="47"/>
        <v>20</v>
      </c>
      <c r="D296" t="s">
        <v>155</v>
      </c>
      <c r="E296" s="169"/>
      <c r="F296" s="166"/>
      <c r="G296" s="170"/>
    </row>
    <row r="297" spans="1:7" ht="14" x14ac:dyDescent="0.25">
      <c r="A297" s="167" t="s">
        <v>186</v>
      </c>
      <c r="B297" s="176">
        <v>35</v>
      </c>
      <c r="C297" s="5">
        <f t="shared" si="47"/>
        <v>35</v>
      </c>
      <c r="D297" t="s">
        <v>105</v>
      </c>
      <c r="E297" s="169"/>
      <c r="F297" s="166"/>
      <c r="G297" s="170"/>
    </row>
    <row r="298" spans="1:7" ht="14" x14ac:dyDescent="0.25">
      <c r="A298" s="167" t="s">
        <v>154</v>
      </c>
      <c r="B298" s="176">
        <v>197</v>
      </c>
      <c r="C298" s="5">
        <f t="shared" si="47"/>
        <v>197</v>
      </c>
      <c r="D298" t="s">
        <v>139</v>
      </c>
      <c r="E298" s="169"/>
      <c r="F298" s="166"/>
      <c r="G298" s="170"/>
    </row>
    <row r="299" spans="1:7" ht="14" x14ac:dyDescent="0.25">
      <c r="A299" s="167" t="s">
        <v>187</v>
      </c>
      <c r="B299" s="176">
        <v>8</v>
      </c>
      <c r="C299" s="5">
        <f t="shared" si="47"/>
        <v>8</v>
      </c>
      <c r="D299" t="s">
        <v>133</v>
      </c>
      <c r="E299" s="169"/>
      <c r="F299" s="166"/>
      <c r="G299" s="170"/>
    </row>
    <row r="300" spans="1:7" ht="14" x14ac:dyDescent="0.25">
      <c r="A300" s="167" t="s">
        <v>188</v>
      </c>
      <c r="B300" s="176">
        <v>15</v>
      </c>
      <c r="C300" s="5">
        <f t="shared" si="47"/>
        <v>15</v>
      </c>
      <c r="D300" t="s">
        <v>105</v>
      </c>
      <c r="E300" s="169"/>
      <c r="F300" s="166"/>
      <c r="G300" s="170"/>
    </row>
    <row r="301" spans="1:7" ht="14" x14ac:dyDescent="0.25">
      <c r="A301" s="167" t="s">
        <v>189</v>
      </c>
      <c r="B301" s="176">
        <v>23</v>
      </c>
      <c r="C301" s="5">
        <f t="shared" si="47"/>
        <v>23</v>
      </c>
      <c r="D301" t="s">
        <v>105</v>
      </c>
      <c r="E301" s="169"/>
      <c r="F301" s="166"/>
      <c r="G301" s="170"/>
    </row>
    <row r="302" spans="1:7" ht="14" x14ac:dyDescent="0.25">
      <c r="A302" s="167" t="s">
        <v>190</v>
      </c>
      <c r="B302" s="176">
        <v>23</v>
      </c>
      <c r="C302" s="5">
        <f t="shared" si="47"/>
        <v>23</v>
      </c>
      <c r="D302" t="s">
        <v>105</v>
      </c>
      <c r="E302" s="169"/>
      <c r="F302" s="166"/>
      <c r="G302" s="170"/>
    </row>
    <row r="303" spans="1:7" ht="14" x14ac:dyDescent="0.25">
      <c r="A303" s="167" t="s">
        <v>191</v>
      </c>
      <c r="B303" s="176">
        <v>11</v>
      </c>
      <c r="C303" s="5">
        <f t="shared" si="47"/>
        <v>11</v>
      </c>
      <c r="D303" t="s">
        <v>105</v>
      </c>
      <c r="E303" s="169"/>
      <c r="F303" s="166"/>
      <c r="G303" s="170"/>
    </row>
    <row r="304" spans="1:7" ht="14" x14ac:dyDescent="0.25">
      <c r="A304" s="167" t="s">
        <v>192</v>
      </c>
      <c r="B304" s="176">
        <v>27</v>
      </c>
      <c r="C304" s="5">
        <f t="shared" si="47"/>
        <v>27</v>
      </c>
      <c r="D304" t="s">
        <v>133</v>
      </c>
      <c r="E304" s="169"/>
      <c r="F304" s="166"/>
      <c r="G304" s="170"/>
    </row>
    <row r="305" spans="1:7" ht="14" x14ac:dyDescent="0.25">
      <c r="A305" s="167" t="s">
        <v>193</v>
      </c>
      <c r="B305" s="176">
        <v>33</v>
      </c>
      <c r="C305" s="5">
        <f t="shared" si="47"/>
        <v>33</v>
      </c>
      <c r="D305" t="s">
        <v>133</v>
      </c>
      <c r="E305" s="169"/>
      <c r="F305" s="166"/>
      <c r="G305" s="170"/>
    </row>
    <row r="306" spans="1:7" ht="14" x14ac:dyDescent="0.25">
      <c r="A306" s="167" t="s">
        <v>194</v>
      </c>
      <c r="B306" s="176">
        <v>11</v>
      </c>
      <c r="C306" s="5">
        <f t="shared" si="47"/>
        <v>11</v>
      </c>
      <c r="D306" t="s">
        <v>105</v>
      </c>
      <c r="E306" s="169"/>
      <c r="F306" s="166"/>
      <c r="G306" s="170"/>
    </row>
    <row r="307" spans="1:7" ht="14" x14ac:dyDescent="0.25">
      <c r="A307" s="167" t="s">
        <v>128</v>
      </c>
      <c r="B307" s="176">
        <v>379</v>
      </c>
      <c r="C307" s="5">
        <f t="shared" si="47"/>
        <v>379</v>
      </c>
      <c r="D307" t="s">
        <v>123</v>
      </c>
      <c r="E307" s="169"/>
      <c r="F307" s="166"/>
      <c r="G307" s="170"/>
    </row>
    <row r="308" spans="1:7" ht="14" x14ac:dyDescent="0.25">
      <c r="A308" s="167" t="s">
        <v>195</v>
      </c>
      <c r="B308" s="176">
        <v>16</v>
      </c>
      <c r="C308" s="5">
        <f t="shared" si="47"/>
        <v>16</v>
      </c>
      <c r="D308" t="s">
        <v>155</v>
      </c>
      <c r="E308" s="169"/>
      <c r="F308" s="166"/>
      <c r="G308" s="170"/>
    </row>
    <row r="309" spans="1:7" ht="14" x14ac:dyDescent="0.25">
      <c r="A309" s="167" t="s">
        <v>196</v>
      </c>
      <c r="B309" s="176">
        <v>16</v>
      </c>
      <c r="C309" s="5">
        <f t="shared" si="47"/>
        <v>16</v>
      </c>
      <c r="D309" t="s">
        <v>155</v>
      </c>
      <c r="E309" s="169"/>
      <c r="F309" s="166"/>
      <c r="G309" s="170"/>
    </row>
    <row r="310" spans="1:7" ht="14" x14ac:dyDescent="0.25">
      <c r="A310" s="167" t="s">
        <v>197</v>
      </c>
      <c r="B310" s="176">
        <v>8</v>
      </c>
      <c r="C310" s="5">
        <f t="shared" si="47"/>
        <v>8</v>
      </c>
      <c r="D310" t="s">
        <v>105</v>
      </c>
      <c r="E310" s="169"/>
      <c r="F310" s="166"/>
      <c r="G310" s="170"/>
    </row>
    <row r="311" spans="1:7" ht="14" x14ac:dyDescent="0.25">
      <c r="A311" s="167" t="s">
        <v>198</v>
      </c>
      <c r="B311" s="176">
        <v>8</v>
      </c>
      <c r="C311" s="5">
        <f t="shared" si="47"/>
        <v>8</v>
      </c>
      <c r="D311" t="s">
        <v>105</v>
      </c>
      <c r="E311" s="169"/>
      <c r="F311" s="166"/>
      <c r="G311" s="170"/>
    </row>
    <row r="312" spans="1:7" ht="14" x14ac:dyDescent="0.25">
      <c r="A312" s="167" t="s">
        <v>199</v>
      </c>
      <c r="B312" s="176">
        <v>20</v>
      </c>
      <c r="C312" s="5">
        <f t="shared" si="47"/>
        <v>20</v>
      </c>
      <c r="D312" t="s">
        <v>155</v>
      </c>
      <c r="E312" s="169"/>
      <c r="F312" s="166"/>
      <c r="G312" s="170"/>
    </row>
    <row r="313" spans="1:7" ht="14" x14ac:dyDescent="0.25">
      <c r="A313" s="167" t="s">
        <v>200</v>
      </c>
      <c r="B313" s="176">
        <v>15</v>
      </c>
      <c r="C313" s="5">
        <f t="shared" si="47"/>
        <v>15</v>
      </c>
      <c r="D313" t="s">
        <v>133</v>
      </c>
      <c r="E313" s="169"/>
      <c r="F313" s="166"/>
      <c r="G313" s="170"/>
    </row>
    <row r="314" spans="1:7" ht="13" x14ac:dyDescent="0.3">
      <c r="A314" s="154" t="s">
        <v>40</v>
      </c>
      <c r="B314" s="177">
        <v>550</v>
      </c>
      <c r="C314" s="5">
        <f t="shared" si="47"/>
        <v>550</v>
      </c>
      <c r="D314" s="58" t="s">
        <v>123</v>
      </c>
      <c r="E314" s="171"/>
      <c r="F314" s="166"/>
      <c r="G314" s="170"/>
    </row>
    <row r="315" spans="1:7" ht="14" x14ac:dyDescent="0.25">
      <c r="A315" s="167" t="s">
        <v>201</v>
      </c>
      <c r="B315" s="176">
        <v>15</v>
      </c>
      <c r="C315" s="5">
        <f t="shared" si="47"/>
        <v>15</v>
      </c>
      <c r="D315" t="s">
        <v>133</v>
      </c>
      <c r="E315" s="169"/>
      <c r="F315" s="166"/>
      <c r="G315" s="170"/>
    </row>
    <row r="316" spans="1:7" ht="14" x14ac:dyDescent="0.25">
      <c r="A316" s="167" t="s">
        <v>140</v>
      </c>
      <c r="B316" s="176">
        <v>10</v>
      </c>
      <c r="C316" s="5">
        <f t="shared" si="47"/>
        <v>10</v>
      </c>
      <c r="D316" t="s">
        <v>139</v>
      </c>
      <c r="E316" s="169"/>
      <c r="F316" s="166"/>
      <c r="G316" s="170"/>
    </row>
    <row r="317" spans="1:7" ht="14" x14ac:dyDescent="0.25">
      <c r="A317" s="167" t="s">
        <v>202</v>
      </c>
      <c r="B317" s="176">
        <v>11</v>
      </c>
      <c r="C317" s="5">
        <f t="shared" si="47"/>
        <v>11</v>
      </c>
      <c r="D317" t="s">
        <v>105</v>
      </c>
      <c r="E317" s="169"/>
      <c r="F317" s="166"/>
      <c r="G317" s="170"/>
    </row>
    <row r="318" spans="1:7" ht="14" x14ac:dyDescent="0.25">
      <c r="A318" s="167" t="s">
        <v>203</v>
      </c>
      <c r="B318" s="176">
        <v>8</v>
      </c>
      <c r="C318" s="5">
        <f t="shared" si="47"/>
        <v>8</v>
      </c>
      <c r="D318" t="s">
        <v>105</v>
      </c>
      <c r="E318" s="169"/>
      <c r="F318" s="166"/>
      <c r="G318" s="170"/>
    </row>
    <row r="319" spans="1:7" ht="14" x14ac:dyDescent="0.25">
      <c r="A319" s="167" t="s">
        <v>204</v>
      </c>
      <c r="B319" s="176">
        <v>11</v>
      </c>
      <c r="C319" s="5">
        <f t="shared" ref="C319:C351" si="48">ROUND((B319*$B$270), 2)</f>
        <v>11</v>
      </c>
      <c r="D319" t="s">
        <v>105</v>
      </c>
      <c r="E319" s="169"/>
      <c r="F319" s="166"/>
      <c r="G319" s="170"/>
    </row>
    <row r="320" spans="1:7" ht="14" x14ac:dyDescent="0.25">
      <c r="A320" s="167" t="s">
        <v>205</v>
      </c>
      <c r="B320" s="176">
        <v>11</v>
      </c>
      <c r="C320" s="5">
        <f t="shared" si="48"/>
        <v>11</v>
      </c>
      <c r="D320" t="s">
        <v>105</v>
      </c>
      <c r="E320" s="169"/>
      <c r="F320" s="166"/>
      <c r="G320" s="170"/>
    </row>
    <row r="321" spans="1:7" ht="14" x14ac:dyDescent="0.25">
      <c r="A321" s="167" t="s">
        <v>141</v>
      </c>
      <c r="B321" s="176">
        <v>387</v>
      </c>
      <c r="C321" s="5">
        <f t="shared" si="48"/>
        <v>387</v>
      </c>
      <c r="D321" t="s">
        <v>139</v>
      </c>
      <c r="E321" s="169"/>
      <c r="F321" s="166"/>
      <c r="G321" s="170"/>
    </row>
    <row r="322" spans="1:7" ht="14" x14ac:dyDescent="0.25">
      <c r="A322" s="167" t="s">
        <v>142</v>
      </c>
      <c r="B322" s="176">
        <v>238</v>
      </c>
      <c r="C322" s="5">
        <f t="shared" si="48"/>
        <v>238</v>
      </c>
      <c r="D322" t="s">
        <v>139</v>
      </c>
      <c r="E322" s="169"/>
      <c r="F322" s="166"/>
      <c r="G322" s="170"/>
    </row>
    <row r="323" spans="1:7" ht="14" x14ac:dyDescent="0.25">
      <c r="A323" s="167" t="s">
        <v>143</v>
      </c>
      <c r="B323" s="176">
        <v>157</v>
      </c>
      <c r="C323" s="5">
        <f t="shared" si="48"/>
        <v>157</v>
      </c>
      <c r="D323" t="s">
        <v>139</v>
      </c>
      <c r="E323" s="169"/>
      <c r="F323" s="166"/>
      <c r="G323" s="170"/>
    </row>
    <row r="324" spans="1:7" ht="14" x14ac:dyDescent="0.25">
      <c r="A324" s="167" t="s">
        <v>206</v>
      </c>
      <c r="B324" s="176">
        <v>15</v>
      </c>
      <c r="C324" s="5">
        <f t="shared" si="48"/>
        <v>15</v>
      </c>
      <c r="D324" t="s">
        <v>133</v>
      </c>
      <c r="E324" s="169"/>
      <c r="F324" s="166"/>
      <c r="G324" s="170"/>
    </row>
    <row r="325" spans="1:7" ht="14" x14ac:dyDescent="0.25">
      <c r="A325" s="167" t="s">
        <v>29</v>
      </c>
      <c r="B325" s="176">
        <v>81</v>
      </c>
      <c r="C325" s="5">
        <f t="shared" si="48"/>
        <v>81</v>
      </c>
      <c r="D325" t="s">
        <v>139</v>
      </c>
      <c r="E325" s="169"/>
      <c r="F325" s="166"/>
      <c r="G325" s="170"/>
    </row>
    <row r="326" spans="1:7" ht="14" x14ac:dyDescent="0.25">
      <c r="A326" s="167" t="s">
        <v>207</v>
      </c>
      <c r="B326" s="176">
        <v>8</v>
      </c>
      <c r="C326" s="5">
        <f t="shared" si="48"/>
        <v>8</v>
      </c>
      <c r="D326" t="s">
        <v>105</v>
      </c>
      <c r="E326" s="169"/>
      <c r="F326" s="166"/>
      <c r="G326" s="170"/>
    </row>
    <row r="327" spans="1:7" ht="13" x14ac:dyDescent="0.3">
      <c r="A327" s="154" t="s">
        <v>35</v>
      </c>
      <c r="B327" s="177">
        <v>38.19</v>
      </c>
      <c r="C327" s="5">
        <f t="shared" si="48"/>
        <v>38.19</v>
      </c>
      <c r="D327" s="58" t="s">
        <v>139</v>
      </c>
      <c r="E327" s="171"/>
      <c r="F327" s="166"/>
      <c r="G327" s="170"/>
    </row>
    <row r="328" spans="1:7" ht="14" x14ac:dyDescent="0.25">
      <c r="A328" s="167" t="s">
        <v>120</v>
      </c>
      <c r="B328" s="176">
        <v>17</v>
      </c>
      <c r="C328" s="5">
        <f t="shared" si="48"/>
        <v>17</v>
      </c>
      <c r="D328" t="s">
        <v>116</v>
      </c>
      <c r="E328" s="169"/>
      <c r="F328" s="166"/>
      <c r="G328" s="170"/>
    </row>
    <row r="329" spans="1:7" ht="14" x14ac:dyDescent="0.25">
      <c r="A329" s="167" t="s">
        <v>121</v>
      </c>
      <c r="B329" s="176">
        <v>27</v>
      </c>
      <c r="C329" s="5">
        <f t="shared" si="48"/>
        <v>27</v>
      </c>
      <c r="D329" t="s">
        <v>116</v>
      </c>
      <c r="E329" s="169"/>
      <c r="F329" s="166"/>
      <c r="G329" s="170"/>
    </row>
    <row r="330" spans="1:7" ht="14" x14ac:dyDescent="0.25">
      <c r="A330" s="167" t="s">
        <v>305</v>
      </c>
      <c r="B330" s="176">
        <v>166.27012928063999</v>
      </c>
      <c r="C330" s="5">
        <f t="shared" si="48"/>
        <v>166.27</v>
      </c>
      <c r="D330" t="s">
        <v>116</v>
      </c>
      <c r="E330" s="169"/>
      <c r="F330" s="166"/>
      <c r="G330" s="170"/>
    </row>
    <row r="331" spans="1:7" ht="14" x14ac:dyDescent="0.25">
      <c r="A331" s="167" t="s">
        <v>208</v>
      </c>
      <c r="B331" s="176">
        <v>19</v>
      </c>
      <c r="C331" s="5">
        <f t="shared" si="48"/>
        <v>19</v>
      </c>
      <c r="D331" t="s">
        <v>105</v>
      </c>
      <c r="E331" s="169"/>
      <c r="F331" s="166"/>
      <c r="G331" s="170"/>
    </row>
    <row r="332" spans="1:7" ht="14" x14ac:dyDescent="0.25">
      <c r="A332" s="167" t="s">
        <v>129</v>
      </c>
      <c r="B332" s="176">
        <v>252</v>
      </c>
      <c r="C332" s="5">
        <f t="shared" si="48"/>
        <v>252</v>
      </c>
      <c r="D332" t="s">
        <v>123</v>
      </c>
      <c r="E332" s="169"/>
      <c r="F332" s="166"/>
      <c r="G332" s="170"/>
    </row>
    <row r="333" spans="1:7" ht="14" x14ac:dyDescent="0.25">
      <c r="A333" s="167" t="s">
        <v>130</v>
      </c>
      <c r="B333" s="176">
        <v>173</v>
      </c>
      <c r="C333" s="5">
        <f t="shared" si="48"/>
        <v>173</v>
      </c>
      <c r="D333" t="s">
        <v>123</v>
      </c>
      <c r="E333" s="169"/>
      <c r="F333" s="166"/>
      <c r="G333" s="170"/>
    </row>
    <row r="334" spans="1:7" ht="14" x14ac:dyDescent="0.25">
      <c r="A334" s="167" t="s">
        <v>131</v>
      </c>
      <c r="B334" s="176">
        <v>370</v>
      </c>
      <c r="C334" s="5">
        <f t="shared" si="48"/>
        <v>370</v>
      </c>
      <c r="D334" t="s">
        <v>123</v>
      </c>
      <c r="E334" s="169"/>
      <c r="F334" s="166"/>
      <c r="G334" s="170"/>
    </row>
    <row r="335" spans="1:7" ht="14" x14ac:dyDescent="0.25">
      <c r="A335" s="167" t="s">
        <v>209</v>
      </c>
      <c r="B335" s="176">
        <v>35</v>
      </c>
      <c r="C335" s="5">
        <f t="shared" si="48"/>
        <v>35</v>
      </c>
      <c r="D335" t="s">
        <v>105</v>
      </c>
      <c r="E335" s="169"/>
      <c r="F335" s="166"/>
      <c r="G335" s="170"/>
    </row>
    <row r="336" spans="1:7" ht="14" x14ac:dyDescent="0.25">
      <c r="A336" s="167" t="s">
        <v>210</v>
      </c>
      <c r="B336" s="176">
        <v>8</v>
      </c>
      <c r="C336" s="5">
        <f t="shared" si="48"/>
        <v>8</v>
      </c>
      <c r="D336" t="s">
        <v>105</v>
      </c>
      <c r="E336" s="169"/>
      <c r="F336" s="166"/>
      <c r="G336" s="170"/>
    </row>
    <row r="337" spans="1:7" ht="14" x14ac:dyDescent="0.25">
      <c r="A337" s="167" t="s">
        <v>211</v>
      </c>
      <c r="B337" s="176">
        <v>18.431049999999999</v>
      </c>
      <c r="C337" s="5">
        <f t="shared" si="48"/>
        <v>18.43</v>
      </c>
      <c r="D337" t="s">
        <v>155</v>
      </c>
      <c r="E337" s="169"/>
      <c r="F337" s="166"/>
      <c r="G337" s="170"/>
    </row>
    <row r="338" spans="1:7" ht="14" x14ac:dyDescent="0.25">
      <c r="A338" s="167" t="s">
        <v>213</v>
      </c>
      <c r="B338" s="176">
        <v>10</v>
      </c>
      <c r="C338" s="5">
        <f t="shared" si="48"/>
        <v>10</v>
      </c>
      <c r="D338" t="s">
        <v>133</v>
      </c>
      <c r="E338" s="169"/>
      <c r="F338" s="166"/>
      <c r="G338" s="170"/>
    </row>
    <row r="339" spans="1:7" ht="14" x14ac:dyDescent="0.25">
      <c r="A339" s="167" t="s">
        <v>214</v>
      </c>
      <c r="B339" s="176">
        <v>11</v>
      </c>
      <c r="C339" s="5">
        <f t="shared" si="48"/>
        <v>11</v>
      </c>
      <c r="D339" t="s">
        <v>105</v>
      </c>
      <c r="E339" s="169"/>
      <c r="F339" s="166"/>
      <c r="G339" s="170"/>
    </row>
    <row r="340" spans="1:7" ht="14" x14ac:dyDescent="0.25">
      <c r="A340" s="167" t="s">
        <v>215</v>
      </c>
      <c r="B340" s="176">
        <v>8</v>
      </c>
      <c r="C340" s="5">
        <f t="shared" si="48"/>
        <v>8</v>
      </c>
      <c r="D340" t="s">
        <v>105</v>
      </c>
      <c r="E340" s="169"/>
      <c r="F340" s="166"/>
      <c r="G340" s="170"/>
    </row>
    <row r="341" spans="1:7" ht="14" x14ac:dyDescent="0.25">
      <c r="A341" s="167" t="s">
        <v>212</v>
      </c>
      <c r="B341" s="176">
        <v>12</v>
      </c>
      <c r="C341" s="5">
        <f t="shared" si="48"/>
        <v>12</v>
      </c>
      <c r="D341" t="s">
        <v>133</v>
      </c>
      <c r="E341" s="169"/>
      <c r="F341" s="166"/>
      <c r="G341" s="170"/>
    </row>
    <row r="342" spans="1:7" ht="14" x14ac:dyDescent="0.25">
      <c r="A342" s="167" t="s">
        <v>216</v>
      </c>
      <c r="B342" s="176">
        <v>16</v>
      </c>
      <c r="C342" s="5">
        <f t="shared" si="48"/>
        <v>16</v>
      </c>
      <c r="D342" t="s">
        <v>155</v>
      </c>
      <c r="E342" s="169"/>
      <c r="F342" s="166"/>
      <c r="G342" s="170"/>
    </row>
    <row r="343" spans="1:7" ht="14" x14ac:dyDescent="0.25">
      <c r="A343" s="167" t="s">
        <v>217</v>
      </c>
      <c r="B343" s="176">
        <v>8</v>
      </c>
      <c r="C343" s="5">
        <f t="shared" si="48"/>
        <v>8</v>
      </c>
      <c r="D343" t="s">
        <v>105</v>
      </c>
      <c r="E343" s="169"/>
      <c r="F343" s="166"/>
      <c r="G343" s="170"/>
    </row>
    <row r="344" spans="1:7" ht="14" x14ac:dyDescent="0.25">
      <c r="A344" s="167" t="s">
        <v>135</v>
      </c>
      <c r="B344" s="176">
        <v>10</v>
      </c>
      <c r="C344" s="5">
        <f t="shared" si="48"/>
        <v>10</v>
      </c>
      <c r="D344" t="s">
        <v>105</v>
      </c>
      <c r="E344" s="169"/>
      <c r="F344" s="166"/>
      <c r="G344" s="170"/>
    </row>
    <row r="345" spans="1:7" ht="14" x14ac:dyDescent="0.25">
      <c r="A345" s="167" t="s">
        <v>134</v>
      </c>
      <c r="B345" s="176">
        <v>6</v>
      </c>
      <c r="C345" s="5">
        <f t="shared" si="48"/>
        <v>6</v>
      </c>
      <c r="D345" t="s">
        <v>133</v>
      </c>
      <c r="E345" s="169"/>
      <c r="F345" s="166"/>
      <c r="G345" s="170"/>
    </row>
    <row r="346" spans="1:7" ht="14" x14ac:dyDescent="0.25">
      <c r="A346" s="167" t="s">
        <v>218</v>
      </c>
      <c r="B346" s="176">
        <v>19</v>
      </c>
      <c r="C346" s="5">
        <f t="shared" si="48"/>
        <v>19</v>
      </c>
      <c r="D346" t="s">
        <v>123</v>
      </c>
      <c r="E346" s="169"/>
      <c r="F346" s="166"/>
      <c r="G346" s="170"/>
    </row>
    <row r="347" spans="1:7" ht="14" x14ac:dyDescent="0.25">
      <c r="A347" s="167" t="s">
        <v>219</v>
      </c>
      <c r="B347" s="176">
        <v>11</v>
      </c>
      <c r="C347" s="5">
        <f t="shared" si="48"/>
        <v>11</v>
      </c>
      <c r="D347" t="s">
        <v>105</v>
      </c>
      <c r="E347" s="169"/>
      <c r="F347" s="166"/>
      <c r="G347" s="170"/>
    </row>
    <row r="348" spans="1:7" ht="14" x14ac:dyDescent="0.25">
      <c r="A348" s="167" t="s">
        <v>220</v>
      </c>
      <c r="B348" s="176">
        <v>8</v>
      </c>
      <c r="C348" s="5">
        <f t="shared" si="48"/>
        <v>8</v>
      </c>
      <c r="D348" t="s">
        <v>105</v>
      </c>
      <c r="E348" s="169"/>
      <c r="F348" s="166"/>
      <c r="G348" s="170"/>
    </row>
    <row r="349" spans="1:7" ht="14" x14ac:dyDescent="0.25">
      <c r="A349" s="167" t="s">
        <v>221</v>
      </c>
      <c r="B349" s="176">
        <v>16</v>
      </c>
      <c r="C349" s="5">
        <f t="shared" si="48"/>
        <v>16</v>
      </c>
      <c r="D349" t="s">
        <v>155</v>
      </c>
      <c r="E349" s="169"/>
      <c r="F349" s="166"/>
      <c r="G349" s="170"/>
    </row>
    <row r="350" spans="1:7" ht="14" x14ac:dyDescent="0.25">
      <c r="A350" s="167" t="s">
        <v>222</v>
      </c>
      <c r="B350" s="176">
        <v>16</v>
      </c>
      <c r="C350" s="5">
        <f t="shared" si="48"/>
        <v>16</v>
      </c>
      <c r="D350" t="s">
        <v>155</v>
      </c>
      <c r="E350" s="169"/>
      <c r="F350" s="166"/>
      <c r="G350" s="170"/>
    </row>
    <row r="351" spans="1:7" ht="14" x14ac:dyDescent="0.25">
      <c r="A351" s="167" t="s">
        <v>223</v>
      </c>
      <c r="B351" s="176">
        <v>46</v>
      </c>
      <c r="C351" s="5">
        <f t="shared" si="48"/>
        <v>46</v>
      </c>
      <c r="D351" t="s">
        <v>155</v>
      </c>
      <c r="E351" s="169"/>
      <c r="F351" s="166"/>
      <c r="G351" s="170"/>
    </row>
    <row r="352" spans="1:7" ht="14" x14ac:dyDescent="0.25">
      <c r="A352" s="167" t="s">
        <v>224</v>
      </c>
      <c r="B352" s="176">
        <v>16</v>
      </c>
      <c r="C352" s="5">
        <f>ROUND((B352*$B$270), 2)</f>
        <v>16</v>
      </c>
      <c r="D352" t="s">
        <v>155</v>
      </c>
      <c r="E352" s="169"/>
      <c r="F352" s="166"/>
      <c r="G352" s="170"/>
    </row>
    <row r="353" spans="1:7" ht="14" x14ac:dyDescent="0.25">
      <c r="A353" s="167" t="s">
        <v>159</v>
      </c>
      <c r="B353" s="176">
        <v>22</v>
      </c>
      <c r="C353" s="5">
        <f>ROUND((B353*$B$270), 2)</f>
        <v>22</v>
      </c>
      <c r="D353" t="s">
        <v>155</v>
      </c>
      <c r="E353" s="169"/>
      <c r="F353" s="166"/>
      <c r="G353" s="170"/>
    </row>
    <row r="354" spans="1:7" ht="14" x14ac:dyDescent="0.25">
      <c r="A354" s="167" t="s">
        <v>225</v>
      </c>
      <c r="B354" s="176">
        <v>30</v>
      </c>
      <c r="C354" s="5">
        <f>ROUND((B354*$B$270), 2)</f>
        <v>30</v>
      </c>
      <c r="D354" t="s">
        <v>155</v>
      </c>
      <c r="E354" s="169"/>
      <c r="F354" s="166"/>
      <c r="G354" s="170"/>
    </row>
    <row r="355" spans="1:7" ht="14" x14ac:dyDescent="0.25">
      <c r="A355" s="167" t="s">
        <v>226</v>
      </c>
      <c r="B355" s="176">
        <v>15</v>
      </c>
      <c r="C355" s="5">
        <f>ROUND((B355*$B$270), 2)</f>
        <v>15</v>
      </c>
      <c r="D355" t="s">
        <v>105</v>
      </c>
      <c r="E355" s="169"/>
      <c r="F355" s="166"/>
      <c r="G355" s="170"/>
    </row>
    <row r="356" spans="1:7" ht="18" x14ac:dyDescent="0.4">
      <c r="A356" s="154" t="s">
        <v>167</v>
      </c>
      <c r="B356" s="178"/>
      <c r="C356" s="5">
        <f>$B$265</f>
        <v>30.09</v>
      </c>
      <c r="D356" s="58" t="s">
        <v>123</v>
      </c>
      <c r="E356" s="172"/>
      <c r="F356" s="166"/>
      <c r="G356" s="170"/>
    </row>
    <row r="357" spans="1:7" ht="14" x14ac:dyDescent="0.25">
      <c r="A357" s="167" t="s">
        <v>227</v>
      </c>
      <c r="B357" s="176">
        <v>23</v>
      </c>
      <c r="C357" s="5">
        <f>ROUND((B357*$B$270), 2)</f>
        <v>23</v>
      </c>
      <c r="D357" t="s">
        <v>105</v>
      </c>
      <c r="E357" s="169"/>
      <c r="F357" s="166"/>
      <c r="G357" s="170"/>
    </row>
    <row r="358" spans="1:7" ht="14" x14ac:dyDescent="0.25">
      <c r="A358" s="167" t="s">
        <v>228</v>
      </c>
      <c r="B358" s="176">
        <v>35</v>
      </c>
      <c r="C358" s="5">
        <f>ROUND((B358*$B$270), 2)</f>
        <v>35</v>
      </c>
      <c r="D358" t="s">
        <v>105</v>
      </c>
      <c r="E358" s="169"/>
      <c r="F358" s="166"/>
      <c r="G358" s="170"/>
    </row>
    <row r="359" spans="1:7" ht="14" x14ac:dyDescent="0.25">
      <c r="A359" s="167" t="s">
        <v>229</v>
      </c>
      <c r="B359" s="176">
        <v>35</v>
      </c>
      <c r="C359" s="5">
        <f>ROUND((B359*$B$270), 2)</f>
        <v>35</v>
      </c>
      <c r="D359" t="s">
        <v>105</v>
      </c>
      <c r="E359" s="169"/>
      <c r="F359" s="166"/>
      <c r="G359" s="170"/>
    </row>
    <row r="360" spans="1:7" ht="14" x14ac:dyDescent="0.25">
      <c r="A360" s="167" t="s">
        <v>230</v>
      </c>
      <c r="B360" s="176">
        <v>23</v>
      </c>
      <c r="C360" s="5">
        <f>ROUND((B360*$B$270), 2)</f>
        <v>23</v>
      </c>
      <c r="D360" t="s">
        <v>105</v>
      </c>
      <c r="E360" s="169"/>
      <c r="F360" s="166"/>
      <c r="G360" s="170"/>
    </row>
    <row r="361" spans="1:7" ht="18" x14ac:dyDescent="0.4">
      <c r="A361" s="154" t="s">
        <v>166</v>
      </c>
      <c r="B361" s="178"/>
      <c r="C361" s="5">
        <f>ROUND((($B$264*0.5)+($B$265*0.75)), 2)</f>
        <v>58.78</v>
      </c>
      <c r="D361" s="58" t="s">
        <v>123</v>
      </c>
      <c r="E361" s="172"/>
      <c r="F361" s="166"/>
      <c r="G361" s="170"/>
    </row>
    <row r="362" spans="1:7" ht="14" x14ac:dyDescent="0.25">
      <c r="A362" s="167" t="s">
        <v>27</v>
      </c>
      <c r="B362" s="176">
        <v>11</v>
      </c>
      <c r="C362" s="5">
        <f t="shared" ref="C362:C382" si="49">ROUND((B362*$B$270), 2)</f>
        <v>11</v>
      </c>
      <c r="D362" t="s">
        <v>133</v>
      </c>
      <c r="E362" s="169"/>
      <c r="F362" s="166"/>
      <c r="G362" s="170"/>
    </row>
    <row r="363" spans="1:7" ht="14" x14ac:dyDescent="0.25">
      <c r="A363" s="167" t="s">
        <v>231</v>
      </c>
      <c r="B363" s="176">
        <v>11</v>
      </c>
      <c r="C363" s="5">
        <f t="shared" si="49"/>
        <v>11</v>
      </c>
      <c r="D363" t="s">
        <v>105</v>
      </c>
      <c r="E363" s="169"/>
      <c r="F363" s="166"/>
      <c r="G363" s="170"/>
    </row>
    <row r="364" spans="1:7" ht="14" x14ac:dyDescent="0.25">
      <c r="A364" s="167" t="s">
        <v>232</v>
      </c>
      <c r="B364" s="176">
        <v>38</v>
      </c>
      <c r="C364" s="5">
        <f t="shared" si="49"/>
        <v>38</v>
      </c>
      <c r="D364" t="s">
        <v>133</v>
      </c>
      <c r="E364" s="169"/>
      <c r="F364" s="166"/>
      <c r="G364" s="170"/>
    </row>
    <row r="365" spans="1:7" ht="14" x14ac:dyDescent="0.25">
      <c r="A365" s="167" t="s">
        <v>28</v>
      </c>
      <c r="B365" s="176">
        <v>178</v>
      </c>
      <c r="C365" s="5">
        <f t="shared" si="49"/>
        <v>178</v>
      </c>
      <c r="D365" t="s">
        <v>139</v>
      </c>
      <c r="E365" s="169"/>
      <c r="F365" s="166"/>
      <c r="G365" s="170"/>
    </row>
    <row r="366" spans="1:7" ht="14" x14ac:dyDescent="0.25">
      <c r="A366" s="167" t="s">
        <v>233</v>
      </c>
      <c r="B366" s="176">
        <v>25</v>
      </c>
      <c r="C366" s="5">
        <f t="shared" si="49"/>
        <v>25</v>
      </c>
      <c r="D366" t="s">
        <v>155</v>
      </c>
      <c r="E366" s="169"/>
      <c r="F366" s="166"/>
      <c r="G366" s="170"/>
    </row>
    <row r="367" spans="1:7" ht="14" x14ac:dyDescent="0.25">
      <c r="A367" s="167" t="s">
        <v>234</v>
      </c>
      <c r="B367" s="176">
        <v>11</v>
      </c>
      <c r="C367" s="5">
        <f t="shared" si="49"/>
        <v>11</v>
      </c>
      <c r="D367" t="s">
        <v>105</v>
      </c>
      <c r="E367" s="169"/>
      <c r="F367" s="166"/>
      <c r="G367" s="170"/>
    </row>
    <row r="368" spans="1:7" ht="14" x14ac:dyDescent="0.25">
      <c r="A368" s="167" t="s">
        <v>235</v>
      </c>
      <c r="B368" s="176">
        <v>8</v>
      </c>
      <c r="C368" s="5">
        <f t="shared" si="49"/>
        <v>8</v>
      </c>
      <c r="D368" t="s">
        <v>105</v>
      </c>
      <c r="E368" s="169"/>
      <c r="F368" s="166"/>
      <c r="G368" s="170"/>
    </row>
    <row r="369" spans="1:8" ht="13" x14ac:dyDescent="0.3">
      <c r="A369" s="154" t="s">
        <v>33</v>
      </c>
      <c r="B369" s="177">
        <v>86.81</v>
      </c>
      <c r="C369" s="5">
        <f t="shared" si="49"/>
        <v>86.81</v>
      </c>
      <c r="D369" s="58" t="s">
        <v>139</v>
      </c>
      <c r="E369" s="171"/>
      <c r="F369" s="166"/>
      <c r="G369" s="170"/>
    </row>
    <row r="370" spans="1:8" ht="14" x14ac:dyDescent="0.25">
      <c r="A370" s="167" t="s">
        <v>236</v>
      </c>
      <c r="B370" s="176">
        <v>10</v>
      </c>
      <c r="C370" s="5">
        <f t="shared" si="49"/>
        <v>10</v>
      </c>
      <c r="D370" t="s">
        <v>133</v>
      </c>
      <c r="E370" s="169"/>
      <c r="F370" s="166"/>
      <c r="G370" s="170"/>
    </row>
    <row r="371" spans="1:8" ht="14" x14ac:dyDescent="0.25">
      <c r="A371" s="167" t="s">
        <v>144</v>
      </c>
      <c r="B371" s="176">
        <v>588</v>
      </c>
      <c r="C371" s="5">
        <f t="shared" si="49"/>
        <v>588</v>
      </c>
      <c r="D371" t="s">
        <v>139</v>
      </c>
      <c r="E371" s="169"/>
      <c r="F371" s="166"/>
      <c r="G371" s="170"/>
    </row>
    <row r="372" spans="1:8" ht="14" x14ac:dyDescent="0.25">
      <c r="A372" s="167" t="s">
        <v>145</v>
      </c>
      <c r="B372" s="176">
        <v>454</v>
      </c>
      <c r="C372" s="5">
        <f t="shared" si="49"/>
        <v>454</v>
      </c>
      <c r="D372" t="s">
        <v>139</v>
      </c>
      <c r="E372" s="169"/>
      <c r="F372" s="166"/>
      <c r="G372" s="170"/>
    </row>
    <row r="373" spans="1:8" ht="14" x14ac:dyDescent="0.25">
      <c r="A373" s="167" t="s">
        <v>146</v>
      </c>
      <c r="B373" s="176">
        <v>374</v>
      </c>
      <c r="C373" s="5">
        <f t="shared" si="49"/>
        <v>374</v>
      </c>
      <c r="D373" t="s">
        <v>139</v>
      </c>
      <c r="E373" s="169"/>
      <c r="F373" s="166"/>
      <c r="G373" s="170"/>
    </row>
    <row r="374" spans="1:8" ht="14" x14ac:dyDescent="0.25">
      <c r="A374" s="167" t="s">
        <v>26</v>
      </c>
      <c r="B374" s="176">
        <v>156</v>
      </c>
      <c r="C374" s="5">
        <f t="shared" si="49"/>
        <v>156</v>
      </c>
      <c r="D374" t="s">
        <v>139</v>
      </c>
      <c r="E374" s="169"/>
      <c r="F374" s="166"/>
      <c r="G374" s="170"/>
    </row>
    <row r="375" spans="1:8" ht="13" x14ac:dyDescent="0.3">
      <c r="A375" s="154" t="s">
        <v>39</v>
      </c>
      <c r="B375" s="177">
        <v>208.33</v>
      </c>
      <c r="C375" s="5">
        <f t="shared" si="49"/>
        <v>208.33</v>
      </c>
      <c r="D375" s="58" t="s">
        <v>161</v>
      </c>
      <c r="E375" s="171"/>
      <c r="F375" s="166"/>
      <c r="G375" s="170"/>
    </row>
    <row r="376" spans="1:8" ht="14" x14ac:dyDescent="0.25">
      <c r="A376" s="167" t="s">
        <v>237</v>
      </c>
      <c r="B376" s="176">
        <v>15</v>
      </c>
      <c r="C376" s="5">
        <f t="shared" si="49"/>
        <v>15</v>
      </c>
      <c r="D376" t="s">
        <v>105</v>
      </c>
      <c r="E376" s="169"/>
      <c r="F376" s="166"/>
      <c r="G376" s="170"/>
    </row>
    <row r="377" spans="1:8" ht="14" x14ac:dyDescent="0.25">
      <c r="A377" s="167" t="s">
        <v>238</v>
      </c>
      <c r="B377" s="176">
        <v>8</v>
      </c>
      <c r="C377" s="5">
        <f t="shared" si="49"/>
        <v>8</v>
      </c>
      <c r="D377" t="s">
        <v>105</v>
      </c>
      <c r="E377" s="169"/>
      <c r="F377" s="166"/>
      <c r="G377" s="170"/>
    </row>
    <row r="378" spans="1:8" ht="14" x14ac:dyDescent="0.25">
      <c r="A378" s="167" t="s">
        <v>239</v>
      </c>
      <c r="B378" s="176">
        <v>16</v>
      </c>
      <c r="C378" s="5">
        <f t="shared" si="49"/>
        <v>16</v>
      </c>
      <c r="D378" t="s">
        <v>155</v>
      </c>
      <c r="E378" s="169"/>
      <c r="F378" s="166"/>
      <c r="G378" s="170"/>
    </row>
    <row r="379" spans="1:8" ht="14" x14ac:dyDescent="0.25">
      <c r="A379" s="167" t="s">
        <v>132</v>
      </c>
      <c r="B379" s="176">
        <v>396</v>
      </c>
      <c r="C379" s="5">
        <f t="shared" si="49"/>
        <v>396</v>
      </c>
      <c r="D379" t="s">
        <v>123</v>
      </c>
      <c r="E379" s="169"/>
      <c r="F379" s="166"/>
      <c r="G379" s="170"/>
    </row>
    <row r="380" spans="1:8" ht="14" x14ac:dyDescent="0.25">
      <c r="A380" s="167" t="s">
        <v>240</v>
      </c>
      <c r="B380" s="176">
        <v>15</v>
      </c>
      <c r="C380" s="5">
        <f t="shared" si="49"/>
        <v>15</v>
      </c>
      <c r="D380" t="s">
        <v>105</v>
      </c>
      <c r="E380" s="169"/>
      <c r="F380" s="166"/>
      <c r="G380" s="170"/>
    </row>
    <row r="381" spans="1:8" ht="14" x14ac:dyDescent="0.25">
      <c r="A381" s="167" t="s">
        <v>241</v>
      </c>
      <c r="B381" s="176">
        <v>44.9976806640625</v>
      </c>
      <c r="C381" s="5">
        <f t="shared" si="49"/>
        <v>45</v>
      </c>
      <c r="D381" t="s">
        <v>133</v>
      </c>
      <c r="E381" s="169"/>
      <c r="F381" s="166"/>
      <c r="G381" s="170"/>
    </row>
    <row r="382" spans="1:8" ht="13" x14ac:dyDescent="0.3">
      <c r="A382" s="154" t="s">
        <v>31</v>
      </c>
      <c r="B382" s="177">
        <v>1041.67</v>
      </c>
      <c r="C382" s="5">
        <f t="shared" si="49"/>
        <v>1041.67</v>
      </c>
      <c r="D382" s="58" t="s">
        <v>139</v>
      </c>
      <c r="E382" s="171"/>
      <c r="F382" s="166"/>
      <c r="G382" s="170"/>
    </row>
    <row r="383" spans="1:8" ht="15.5" x14ac:dyDescent="0.35">
      <c r="A383" s="154" t="s">
        <v>170</v>
      </c>
      <c r="B383" s="179"/>
      <c r="C383" s="5">
        <f>ROUND($B$266*(10+15)*6/60,2)</f>
        <v>75.23</v>
      </c>
      <c r="D383" s="58" t="s">
        <v>291</v>
      </c>
      <c r="E383" s="174"/>
      <c r="F383" s="166"/>
      <c r="G383" s="170"/>
    </row>
    <row r="384" spans="1:8" ht="14" x14ac:dyDescent="0.25">
      <c r="A384" s="167" t="s">
        <v>242</v>
      </c>
      <c r="B384" s="176">
        <v>11</v>
      </c>
      <c r="C384" s="5">
        <f t="shared" ref="C384:C404" si="50">ROUND((B384*$B$270), 2)</f>
        <v>11</v>
      </c>
      <c r="D384" t="s">
        <v>105</v>
      </c>
      <c r="E384" s="169"/>
      <c r="F384" s="166"/>
      <c r="G384" s="170"/>
      <c r="H384" s="3"/>
    </row>
    <row r="385" spans="1:7" ht="14" x14ac:dyDescent="0.25">
      <c r="A385" s="167" t="s">
        <v>243</v>
      </c>
      <c r="B385" s="176">
        <v>11</v>
      </c>
      <c r="C385" s="5">
        <f t="shared" si="50"/>
        <v>11</v>
      </c>
      <c r="D385" t="s">
        <v>105</v>
      </c>
      <c r="E385" s="169"/>
      <c r="F385" s="166"/>
      <c r="G385" s="170"/>
    </row>
    <row r="386" spans="1:7" ht="14" x14ac:dyDescent="0.25">
      <c r="A386" s="167" t="s">
        <v>244</v>
      </c>
      <c r="B386" s="176">
        <v>15</v>
      </c>
      <c r="C386" s="5">
        <f t="shared" si="50"/>
        <v>15</v>
      </c>
      <c r="D386" t="s">
        <v>133</v>
      </c>
      <c r="E386" s="169"/>
      <c r="F386" s="166"/>
      <c r="G386" s="170"/>
    </row>
    <row r="387" spans="1:7" ht="14" x14ac:dyDescent="0.25">
      <c r="A387" s="167" t="s">
        <v>245</v>
      </c>
      <c r="B387" s="176">
        <v>15</v>
      </c>
      <c r="C387" s="5">
        <f t="shared" si="50"/>
        <v>15</v>
      </c>
      <c r="D387" t="s">
        <v>105</v>
      </c>
      <c r="E387" s="169"/>
      <c r="F387" s="166"/>
      <c r="G387" s="170"/>
    </row>
    <row r="388" spans="1:7" ht="14" x14ac:dyDescent="0.25">
      <c r="A388" s="167" t="s">
        <v>246</v>
      </c>
      <c r="B388" s="176">
        <v>10</v>
      </c>
      <c r="C388" s="5">
        <f t="shared" si="50"/>
        <v>10</v>
      </c>
      <c r="D388" t="s">
        <v>133</v>
      </c>
      <c r="E388" s="169"/>
      <c r="F388" s="166"/>
      <c r="G388" s="170"/>
    </row>
    <row r="389" spans="1:7" ht="14" x14ac:dyDescent="0.25">
      <c r="A389" s="167" t="s">
        <v>247</v>
      </c>
      <c r="B389" s="176">
        <v>23</v>
      </c>
      <c r="C389" s="5">
        <f t="shared" si="50"/>
        <v>23</v>
      </c>
      <c r="D389" t="s">
        <v>133</v>
      </c>
      <c r="E389" s="169"/>
      <c r="F389" s="166"/>
      <c r="G389" s="170"/>
    </row>
    <row r="390" spans="1:7" ht="14" x14ac:dyDescent="0.25">
      <c r="A390" s="167" t="s">
        <v>248</v>
      </c>
      <c r="B390" s="176">
        <v>107</v>
      </c>
      <c r="C390" s="5">
        <f t="shared" si="50"/>
        <v>107</v>
      </c>
      <c r="D390" t="s">
        <v>133</v>
      </c>
      <c r="E390" s="169"/>
      <c r="F390" s="166"/>
      <c r="G390" s="170"/>
    </row>
    <row r="391" spans="1:7" ht="14" x14ac:dyDescent="0.25">
      <c r="A391" s="167" t="s">
        <v>299</v>
      </c>
      <c r="B391" s="176"/>
      <c r="C391" s="5">
        <f>B266</f>
        <v>30.09</v>
      </c>
      <c r="D391" t="s">
        <v>300</v>
      </c>
      <c r="E391" s="169"/>
      <c r="F391" s="166"/>
      <c r="G391" s="170"/>
    </row>
    <row r="392" spans="1:7" ht="14" x14ac:dyDescent="0.25">
      <c r="A392" s="167" t="s">
        <v>249</v>
      </c>
      <c r="B392" s="176">
        <v>109</v>
      </c>
      <c r="C392" s="5">
        <f t="shared" si="50"/>
        <v>109</v>
      </c>
      <c r="D392" t="s">
        <v>139</v>
      </c>
      <c r="E392" s="169"/>
      <c r="F392" s="166"/>
      <c r="G392" s="170"/>
    </row>
    <row r="393" spans="1:7" ht="14" x14ac:dyDescent="0.25">
      <c r="A393" s="167" t="s">
        <v>250</v>
      </c>
      <c r="B393" s="176">
        <v>10</v>
      </c>
      <c r="C393" s="5">
        <f t="shared" si="50"/>
        <v>10</v>
      </c>
      <c r="D393" t="s">
        <v>133</v>
      </c>
      <c r="E393" s="169"/>
      <c r="F393" s="166"/>
      <c r="G393" s="170"/>
    </row>
    <row r="394" spans="1:7" ht="14" x14ac:dyDescent="0.25">
      <c r="A394" s="167" t="s">
        <v>251</v>
      </c>
      <c r="B394" s="176">
        <v>18.431049999999999</v>
      </c>
      <c r="C394" s="5">
        <f t="shared" si="50"/>
        <v>18.43</v>
      </c>
      <c r="D394" t="s">
        <v>155</v>
      </c>
      <c r="E394" s="169"/>
      <c r="F394" s="166"/>
      <c r="G394" s="170"/>
    </row>
    <row r="395" spans="1:7" ht="14" x14ac:dyDescent="0.25">
      <c r="A395" s="167" t="s">
        <v>252</v>
      </c>
      <c r="B395" s="176">
        <v>18.431049999999999</v>
      </c>
      <c r="C395" s="5">
        <f t="shared" si="50"/>
        <v>18.43</v>
      </c>
      <c r="D395" t="s">
        <v>155</v>
      </c>
      <c r="E395" s="169"/>
      <c r="F395" s="166"/>
      <c r="G395" s="170"/>
    </row>
    <row r="396" spans="1:7" ht="14" x14ac:dyDescent="0.25">
      <c r="A396" s="167" t="s">
        <v>253</v>
      </c>
      <c r="B396" s="176">
        <v>19</v>
      </c>
      <c r="C396" s="5">
        <f t="shared" si="50"/>
        <v>19</v>
      </c>
      <c r="D396" t="s">
        <v>133</v>
      </c>
      <c r="E396" s="169"/>
      <c r="F396" s="166"/>
      <c r="G396" s="170"/>
    </row>
    <row r="397" spans="1:7" ht="25" x14ac:dyDescent="0.25">
      <c r="A397" s="167" t="s">
        <v>138</v>
      </c>
      <c r="B397" s="176">
        <v>10.327337222399999</v>
      </c>
      <c r="C397" s="5">
        <f t="shared" si="50"/>
        <v>10.33</v>
      </c>
      <c r="D397" t="s">
        <v>133</v>
      </c>
      <c r="E397" s="169"/>
      <c r="F397" s="166"/>
      <c r="G397" s="170"/>
    </row>
    <row r="398" spans="1:7" ht="13" x14ac:dyDescent="0.3">
      <c r="A398" s="154" t="s">
        <v>32</v>
      </c>
      <c r="B398" s="177">
        <v>347</v>
      </c>
      <c r="C398" s="5">
        <f t="shared" si="50"/>
        <v>347</v>
      </c>
      <c r="D398" s="58" t="s">
        <v>139</v>
      </c>
      <c r="E398" s="171"/>
      <c r="F398" s="166"/>
      <c r="G398" s="170"/>
    </row>
    <row r="399" spans="1:7" ht="14" x14ac:dyDescent="0.25">
      <c r="A399" s="167" t="s">
        <v>254</v>
      </c>
      <c r="B399" s="176">
        <v>20</v>
      </c>
      <c r="C399" s="5">
        <f t="shared" si="50"/>
        <v>20</v>
      </c>
      <c r="D399" t="s">
        <v>155</v>
      </c>
      <c r="E399" s="169"/>
      <c r="F399" s="166"/>
      <c r="G399" s="170"/>
    </row>
    <row r="400" spans="1:7" ht="14" x14ac:dyDescent="0.25">
      <c r="A400" s="167" t="s">
        <v>255</v>
      </c>
      <c r="B400" s="176">
        <v>25</v>
      </c>
      <c r="C400" s="5">
        <f t="shared" si="50"/>
        <v>25</v>
      </c>
      <c r="D400" t="s">
        <v>155</v>
      </c>
      <c r="E400" s="169"/>
      <c r="F400" s="166"/>
      <c r="G400" s="170"/>
    </row>
    <row r="401" spans="1:7" ht="14" x14ac:dyDescent="0.25">
      <c r="A401" s="167" t="s">
        <v>256</v>
      </c>
      <c r="B401" s="176">
        <v>38</v>
      </c>
      <c r="C401" s="5">
        <f t="shared" si="50"/>
        <v>38</v>
      </c>
      <c r="D401" t="s">
        <v>133</v>
      </c>
      <c r="E401" s="169"/>
      <c r="F401" s="166"/>
      <c r="G401" s="170"/>
    </row>
    <row r="402" spans="1:7" ht="14" x14ac:dyDescent="0.25">
      <c r="A402" s="167" t="s">
        <v>257</v>
      </c>
      <c r="B402" s="176">
        <v>11</v>
      </c>
      <c r="C402" s="5">
        <f t="shared" si="50"/>
        <v>11</v>
      </c>
      <c r="D402" t="s">
        <v>105</v>
      </c>
      <c r="E402" s="169"/>
      <c r="F402" s="166"/>
      <c r="G402" s="170"/>
    </row>
    <row r="403" spans="1:7" ht="14" x14ac:dyDescent="0.25">
      <c r="A403" s="167" t="s">
        <v>258</v>
      </c>
      <c r="B403" s="176">
        <v>19</v>
      </c>
      <c r="C403" s="5">
        <f t="shared" si="50"/>
        <v>19</v>
      </c>
      <c r="D403" t="s">
        <v>105</v>
      </c>
      <c r="E403" s="169"/>
      <c r="F403" s="166"/>
      <c r="G403" s="170"/>
    </row>
    <row r="404" spans="1:7" ht="14" x14ac:dyDescent="0.25">
      <c r="A404" s="167" t="s">
        <v>259</v>
      </c>
      <c r="B404" s="176">
        <v>8</v>
      </c>
      <c r="C404" s="5">
        <f t="shared" si="50"/>
        <v>8</v>
      </c>
      <c r="D404" t="s">
        <v>105</v>
      </c>
      <c r="E404" s="169"/>
      <c r="F404" s="166"/>
      <c r="G404" s="170"/>
    </row>
    <row r="405" spans="1:7" ht="15.5" x14ac:dyDescent="0.35">
      <c r="A405" s="154" t="s">
        <v>307</v>
      </c>
      <c r="B405" s="178"/>
      <c r="C405" s="5">
        <f>ROUND(($B$265*5/60), 2)</f>
        <v>2.5099999999999998</v>
      </c>
      <c r="D405" s="58" t="s">
        <v>123</v>
      </c>
      <c r="E405" s="174"/>
      <c r="F405" s="166"/>
      <c r="G405" s="170"/>
    </row>
    <row r="406" spans="1:7" ht="15.5" x14ac:dyDescent="0.35">
      <c r="A406" s="167" t="s">
        <v>308</v>
      </c>
      <c r="B406" s="178"/>
      <c r="C406" s="5">
        <f>ROUND(($B$265*5/60), 2)</f>
        <v>2.5099999999999998</v>
      </c>
      <c r="D406" s="58" t="s">
        <v>123</v>
      </c>
      <c r="E406" s="174"/>
      <c r="F406" s="166"/>
      <c r="G406" s="170"/>
    </row>
    <row r="407" spans="1:7" ht="14" x14ac:dyDescent="0.25">
      <c r="A407" s="167" t="s">
        <v>260</v>
      </c>
      <c r="B407" s="176">
        <v>30</v>
      </c>
      <c r="C407" s="5">
        <f t="shared" ref="C407:C437" si="51">ROUND((B407*$B$270), 2)</f>
        <v>30</v>
      </c>
      <c r="D407" t="s">
        <v>155</v>
      </c>
      <c r="E407" s="169"/>
      <c r="F407" s="166"/>
      <c r="G407" s="170"/>
    </row>
    <row r="408" spans="1:7" ht="14" x14ac:dyDescent="0.25">
      <c r="A408" s="167" t="s">
        <v>261</v>
      </c>
      <c r="B408" s="176">
        <v>19</v>
      </c>
      <c r="C408" s="5">
        <f t="shared" si="51"/>
        <v>19</v>
      </c>
      <c r="D408" t="s">
        <v>105</v>
      </c>
      <c r="E408" s="169"/>
      <c r="F408" s="166"/>
      <c r="G408" s="170"/>
    </row>
    <row r="409" spans="1:7" ht="14" x14ac:dyDescent="0.25">
      <c r="A409" s="167" t="s">
        <v>262</v>
      </c>
      <c r="B409" s="176">
        <v>11</v>
      </c>
      <c r="C409" s="5">
        <f t="shared" si="51"/>
        <v>11</v>
      </c>
      <c r="D409" t="s">
        <v>105</v>
      </c>
      <c r="E409" s="169"/>
      <c r="F409" s="166"/>
      <c r="G409" s="170"/>
    </row>
    <row r="410" spans="1:7" ht="14" x14ac:dyDescent="0.25">
      <c r="A410" s="167" t="s">
        <v>263</v>
      </c>
      <c r="B410" s="176">
        <v>16</v>
      </c>
      <c r="C410" s="5">
        <f t="shared" si="51"/>
        <v>16</v>
      </c>
      <c r="D410" t="s">
        <v>155</v>
      </c>
      <c r="E410" s="169"/>
      <c r="F410" s="166"/>
      <c r="G410" s="170"/>
    </row>
    <row r="411" spans="1:7" ht="14" x14ac:dyDescent="0.25">
      <c r="A411" s="167" t="s">
        <v>264</v>
      </c>
      <c r="B411" s="176">
        <v>15</v>
      </c>
      <c r="C411" s="5">
        <f t="shared" si="51"/>
        <v>15</v>
      </c>
      <c r="D411" t="s">
        <v>133</v>
      </c>
      <c r="E411" s="169"/>
      <c r="F411" s="166"/>
      <c r="G411" s="170"/>
    </row>
    <row r="412" spans="1:7" ht="14" x14ac:dyDescent="0.25">
      <c r="A412" s="167" t="s">
        <v>265</v>
      </c>
      <c r="B412" s="176">
        <v>35</v>
      </c>
      <c r="C412" s="5">
        <f t="shared" si="51"/>
        <v>35</v>
      </c>
      <c r="D412" t="s">
        <v>105</v>
      </c>
      <c r="E412" s="169"/>
      <c r="F412" s="166"/>
      <c r="G412" s="170"/>
    </row>
    <row r="413" spans="1:7" ht="14" x14ac:dyDescent="0.25">
      <c r="A413" s="167" t="s">
        <v>266</v>
      </c>
      <c r="B413" s="176">
        <v>19</v>
      </c>
      <c r="C413" s="5">
        <f t="shared" si="51"/>
        <v>19</v>
      </c>
      <c r="D413" t="s">
        <v>105</v>
      </c>
      <c r="E413" s="169"/>
      <c r="F413" s="166"/>
      <c r="G413" s="170"/>
    </row>
    <row r="414" spans="1:7" ht="14" x14ac:dyDescent="0.25">
      <c r="A414" s="167" t="s">
        <v>267</v>
      </c>
      <c r="B414" s="176">
        <v>25</v>
      </c>
      <c r="C414" s="5">
        <f t="shared" si="51"/>
        <v>25</v>
      </c>
      <c r="D414" t="s">
        <v>155</v>
      </c>
      <c r="E414" s="169"/>
      <c r="F414" s="166"/>
      <c r="G414" s="170"/>
    </row>
    <row r="415" spans="1:7" ht="14" x14ac:dyDescent="0.25">
      <c r="A415" s="167" t="s">
        <v>268</v>
      </c>
      <c r="B415" s="176">
        <v>11</v>
      </c>
      <c r="C415" s="5">
        <f t="shared" si="51"/>
        <v>11</v>
      </c>
      <c r="D415" t="s">
        <v>105</v>
      </c>
      <c r="E415" s="169"/>
      <c r="F415" s="166"/>
      <c r="G415" s="170"/>
    </row>
    <row r="416" spans="1:7" ht="14" x14ac:dyDescent="0.25">
      <c r="A416" s="167" t="s">
        <v>122</v>
      </c>
      <c r="B416" s="176">
        <v>171</v>
      </c>
      <c r="C416" s="5">
        <f t="shared" si="51"/>
        <v>171</v>
      </c>
      <c r="D416" t="s">
        <v>116</v>
      </c>
      <c r="E416" s="169"/>
      <c r="F416" s="166"/>
      <c r="G416" s="170"/>
    </row>
    <row r="417" spans="1:7" ht="14" x14ac:dyDescent="0.25">
      <c r="A417" s="167" t="s">
        <v>269</v>
      </c>
      <c r="B417" s="176">
        <v>8</v>
      </c>
      <c r="C417" s="5">
        <f t="shared" si="51"/>
        <v>8</v>
      </c>
      <c r="D417" t="s">
        <v>105</v>
      </c>
      <c r="E417" s="169"/>
      <c r="F417" s="166"/>
      <c r="G417" s="170"/>
    </row>
    <row r="418" spans="1:7" ht="14" x14ac:dyDescent="0.25">
      <c r="A418" s="167" t="s">
        <v>270</v>
      </c>
      <c r="B418" s="176">
        <v>23</v>
      </c>
      <c r="C418" s="5">
        <f t="shared" si="51"/>
        <v>23</v>
      </c>
      <c r="D418" t="s">
        <v>105</v>
      </c>
      <c r="E418" s="169"/>
      <c r="F418" s="166"/>
      <c r="G418" s="170"/>
    </row>
    <row r="419" spans="1:7" ht="14" x14ac:dyDescent="0.25">
      <c r="A419" s="167" t="s">
        <v>271</v>
      </c>
      <c r="B419" s="176">
        <v>19</v>
      </c>
      <c r="C419" s="5">
        <f t="shared" si="51"/>
        <v>19</v>
      </c>
      <c r="D419" t="s">
        <v>105</v>
      </c>
      <c r="E419" s="169"/>
      <c r="F419" s="166"/>
      <c r="G419" s="170"/>
    </row>
    <row r="420" spans="1:7" ht="25" x14ac:dyDescent="0.25">
      <c r="A420" s="167" t="s">
        <v>127</v>
      </c>
      <c r="B420" s="176">
        <v>20</v>
      </c>
      <c r="C420" s="5">
        <f t="shared" si="51"/>
        <v>20</v>
      </c>
      <c r="D420" t="s">
        <v>105</v>
      </c>
      <c r="E420" s="169"/>
      <c r="F420" s="166"/>
      <c r="G420" s="170"/>
    </row>
    <row r="421" spans="1:7" ht="14" x14ac:dyDescent="0.25">
      <c r="A421" s="167" t="s">
        <v>272</v>
      </c>
      <c r="B421" s="176">
        <v>15</v>
      </c>
      <c r="C421" s="5">
        <f t="shared" si="51"/>
        <v>15</v>
      </c>
      <c r="D421" t="s">
        <v>105</v>
      </c>
      <c r="E421" s="169"/>
      <c r="F421" s="166"/>
      <c r="G421" s="170"/>
    </row>
    <row r="422" spans="1:7" ht="14" x14ac:dyDescent="0.25">
      <c r="A422" s="167" t="s">
        <v>273</v>
      </c>
      <c r="B422" s="176">
        <v>8</v>
      </c>
      <c r="C422" s="5">
        <f t="shared" si="51"/>
        <v>8</v>
      </c>
      <c r="D422" t="s">
        <v>105</v>
      </c>
      <c r="E422" s="169"/>
      <c r="F422" s="166"/>
      <c r="G422" s="170"/>
    </row>
    <row r="423" spans="1:7" ht="14" x14ac:dyDescent="0.25">
      <c r="A423" s="167" t="s">
        <v>147</v>
      </c>
      <c r="B423" s="176">
        <v>59</v>
      </c>
      <c r="C423" s="5">
        <f t="shared" si="51"/>
        <v>59</v>
      </c>
      <c r="D423" t="s">
        <v>139</v>
      </c>
      <c r="E423" s="169"/>
      <c r="F423" s="166"/>
      <c r="G423" s="170"/>
    </row>
    <row r="424" spans="1:7" ht="14" x14ac:dyDescent="0.25">
      <c r="A424" s="167" t="s">
        <v>148</v>
      </c>
      <c r="B424" s="176">
        <v>85</v>
      </c>
      <c r="C424" s="5">
        <f t="shared" si="51"/>
        <v>85</v>
      </c>
      <c r="D424" t="s">
        <v>139</v>
      </c>
      <c r="E424" s="169"/>
      <c r="F424" s="166"/>
      <c r="G424" s="170"/>
    </row>
    <row r="425" spans="1:7" ht="14" x14ac:dyDescent="0.25">
      <c r="A425" s="167" t="s">
        <v>149</v>
      </c>
      <c r="B425" s="176">
        <v>127</v>
      </c>
      <c r="C425" s="5">
        <f t="shared" si="51"/>
        <v>127</v>
      </c>
      <c r="D425" t="s">
        <v>139</v>
      </c>
      <c r="E425" s="169"/>
      <c r="F425" s="166"/>
      <c r="G425" s="170"/>
    </row>
    <row r="426" spans="1:7" ht="14" x14ac:dyDescent="0.25">
      <c r="A426" s="167" t="s">
        <v>150</v>
      </c>
      <c r="B426" s="176">
        <v>59</v>
      </c>
      <c r="C426" s="5">
        <f t="shared" si="51"/>
        <v>59</v>
      </c>
      <c r="D426" t="s">
        <v>139</v>
      </c>
      <c r="E426" s="169"/>
      <c r="F426" s="166"/>
      <c r="G426" s="170"/>
    </row>
    <row r="427" spans="1:7" ht="14" x14ac:dyDescent="0.25">
      <c r="A427" s="167" t="s">
        <v>274</v>
      </c>
      <c r="B427" s="176">
        <v>8</v>
      </c>
      <c r="C427" s="5">
        <f t="shared" si="51"/>
        <v>8</v>
      </c>
      <c r="D427" t="s">
        <v>105</v>
      </c>
      <c r="E427" s="169"/>
      <c r="F427" s="166"/>
      <c r="G427" s="170"/>
    </row>
    <row r="428" spans="1:7" ht="37.5" x14ac:dyDescent="0.25">
      <c r="A428" s="167" t="s">
        <v>275</v>
      </c>
      <c r="B428" s="176">
        <v>16.599043056419998</v>
      </c>
      <c r="C428" s="5">
        <f t="shared" si="51"/>
        <v>16.600000000000001</v>
      </c>
      <c r="D428" t="s">
        <v>105</v>
      </c>
      <c r="E428" s="169"/>
      <c r="F428" s="166"/>
      <c r="G428" s="170"/>
    </row>
    <row r="429" spans="1:7" ht="14" x14ac:dyDescent="0.25">
      <c r="A429" s="167" t="s">
        <v>276</v>
      </c>
      <c r="B429" s="176">
        <v>14.74484</v>
      </c>
      <c r="C429" s="5">
        <f t="shared" si="51"/>
        <v>14.74</v>
      </c>
      <c r="D429" t="s">
        <v>155</v>
      </c>
      <c r="E429" s="169"/>
      <c r="F429" s="166"/>
      <c r="G429" s="170"/>
    </row>
    <row r="430" spans="1:7" ht="14" x14ac:dyDescent="0.25">
      <c r="A430" s="167" t="s">
        <v>115</v>
      </c>
      <c r="B430" s="176">
        <v>32</v>
      </c>
      <c r="C430" s="5">
        <f t="shared" si="51"/>
        <v>32</v>
      </c>
      <c r="D430" t="s">
        <v>105</v>
      </c>
      <c r="E430" s="169"/>
      <c r="F430" s="166"/>
      <c r="G430" s="170"/>
    </row>
    <row r="431" spans="1:7" ht="25" x14ac:dyDescent="0.25">
      <c r="A431" s="167" t="s">
        <v>114</v>
      </c>
      <c r="B431" s="176">
        <v>9</v>
      </c>
      <c r="C431" s="5">
        <f t="shared" si="51"/>
        <v>9</v>
      </c>
      <c r="D431" t="s">
        <v>105</v>
      </c>
      <c r="E431" s="169"/>
      <c r="F431" s="166"/>
      <c r="G431" s="170"/>
    </row>
    <row r="432" spans="1:7" ht="14" x14ac:dyDescent="0.25">
      <c r="A432" s="167" t="s">
        <v>306</v>
      </c>
      <c r="B432" s="176"/>
      <c r="C432" s="5">
        <f>ROUND(($B$265*5/60), 2)</f>
        <v>2.5099999999999998</v>
      </c>
      <c r="D432" s="58" t="s">
        <v>123</v>
      </c>
      <c r="E432" s="169"/>
      <c r="F432" s="166"/>
      <c r="G432" s="170"/>
    </row>
    <row r="433" spans="1:7" ht="14" x14ac:dyDescent="0.25">
      <c r="A433" s="167" t="s">
        <v>277</v>
      </c>
      <c r="B433" s="176">
        <v>46</v>
      </c>
      <c r="C433" s="5">
        <f t="shared" si="51"/>
        <v>46</v>
      </c>
      <c r="D433" t="s">
        <v>155</v>
      </c>
      <c r="E433" s="169"/>
      <c r="F433" s="166"/>
      <c r="G433" s="170"/>
    </row>
    <row r="434" spans="1:7" ht="14" x14ac:dyDescent="0.25">
      <c r="A434" s="167" t="s">
        <v>278</v>
      </c>
      <c r="B434" s="176">
        <v>16</v>
      </c>
      <c r="C434" s="5">
        <f t="shared" si="51"/>
        <v>16</v>
      </c>
      <c r="D434" t="s">
        <v>155</v>
      </c>
      <c r="E434" s="169"/>
      <c r="F434" s="166"/>
      <c r="G434" s="170"/>
    </row>
    <row r="435" spans="1:7" ht="14" x14ac:dyDescent="0.25">
      <c r="A435" s="167" t="s">
        <v>151</v>
      </c>
      <c r="B435" s="176">
        <v>32</v>
      </c>
      <c r="C435" s="5">
        <f t="shared" si="51"/>
        <v>32</v>
      </c>
      <c r="D435" t="s">
        <v>139</v>
      </c>
      <c r="E435" s="169"/>
      <c r="F435" s="166"/>
      <c r="G435" s="170"/>
    </row>
    <row r="436" spans="1:7" ht="14" x14ac:dyDescent="0.25">
      <c r="A436" s="167" t="s">
        <v>152</v>
      </c>
      <c r="B436" s="176">
        <v>24</v>
      </c>
      <c r="C436" s="5">
        <f t="shared" si="51"/>
        <v>24</v>
      </c>
      <c r="D436" t="s">
        <v>139</v>
      </c>
      <c r="E436" s="169"/>
      <c r="F436" s="166"/>
      <c r="G436" s="170"/>
    </row>
    <row r="437" spans="1:7" ht="14" x14ac:dyDescent="0.25">
      <c r="A437" s="167" t="s">
        <v>153</v>
      </c>
      <c r="B437" s="176">
        <v>54</v>
      </c>
      <c r="C437" s="5">
        <f t="shared" si="51"/>
        <v>54</v>
      </c>
      <c r="D437" t="s">
        <v>139</v>
      </c>
      <c r="E437" s="169"/>
      <c r="F437" s="166"/>
      <c r="G437" s="170"/>
    </row>
    <row r="438" spans="1:7" x14ac:dyDescent="0.25">
      <c r="G438" s="170"/>
    </row>
    <row r="439" spans="1:7" ht="12" customHeight="1" x14ac:dyDescent="0.25"/>
    <row r="440" spans="1:7" hidden="1" x14ac:dyDescent="0.25"/>
    <row r="441" spans="1:7" hidden="1" x14ac:dyDescent="0.25">
      <c r="A441" t="s">
        <v>61</v>
      </c>
      <c r="B441" t="s">
        <v>62</v>
      </c>
    </row>
    <row r="442" spans="1:7" hidden="1" x14ac:dyDescent="0.25">
      <c r="A442" t="s">
        <v>53</v>
      </c>
      <c r="B442" t="s">
        <v>63</v>
      </c>
    </row>
    <row r="443" spans="1:7" hidden="1" x14ac:dyDescent="0.25">
      <c r="A443" s="58" t="s">
        <v>54</v>
      </c>
    </row>
    <row r="444" spans="1:7" hidden="1" x14ac:dyDescent="0.25">
      <c r="A444" s="58" t="s">
        <v>342</v>
      </c>
    </row>
    <row r="445" spans="1:7" hidden="1" x14ac:dyDescent="0.25">
      <c r="A445" t="s">
        <v>165</v>
      </c>
      <c r="B445" t="s">
        <v>64</v>
      </c>
    </row>
    <row r="446" spans="1:7" hidden="1" x14ac:dyDescent="0.25"/>
    <row r="447" spans="1:7" hidden="1" x14ac:dyDescent="0.25">
      <c r="A447" t="s">
        <v>68</v>
      </c>
    </row>
    <row r="448" spans="1:7" hidden="1" x14ac:dyDescent="0.25">
      <c r="A448" t="s">
        <v>69</v>
      </c>
    </row>
    <row r="449" spans="1:1" hidden="1" x14ac:dyDescent="0.25">
      <c r="A449" t="s">
        <v>70</v>
      </c>
    </row>
    <row r="450" spans="1:1" hidden="1" x14ac:dyDescent="0.25"/>
    <row r="451" spans="1:1" hidden="1" x14ac:dyDescent="0.25">
      <c r="A451" t="s">
        <v>87</v>
      </c>
    </row>
    <row r="452" spans="1:1" hidden="1" x14ac:dyDescent="0.25">
      <c r="A452" t="s">
        <v>88</v>
      </c>
    </row>
    <row r="453" spans="1:1" hidden="1" x14ac:dyDescent="0.25">
      <c r="A453" t="s">
        <v>89</v>
      </c>
    </row>
    <row r="454" spans="1:1" hidden="1" x14ac:dyDescent="0.25">
      <c r="A454" t="s">
        <v>90</v>
      </c>
    </row>
    <row r="455" spans="1:1" hidden="1" x14ac:dyDescent="0.25">
      <c r="A455" t="s">
        <v>91</v>
      </c>
    </row>
    <row r="456" spans="1:1" hidden="1" x14ac:dyDescent="0.25"/>
    <row r="457" spans="1:1" hidden="1" x14ac:dyDescent="0.25"/>
    <row r="458" spans="1:1" hidden="1" x14ac:dyDescent="0.25">
      <c r="A458" t="s">
        <v>75</v>
      </c>
    </row>
    <row r="459" spans="1:1" hidden="1" x14ac:dyDescent="0.25">
      <c r="A459" t="s">
        <v>76</v>
      </c>
    </row>
    <row r="460" spans="1:1" hidden="1" x14ac:dyDescent="0.25">
      <c r="A460" t="s">
        <v>77</v>
      </c>
    </row>
    <row r="461" spans="1:1" hidden="1" x14ac:dyDescent="0.25">
      <c r="A461" t="s">
        <v>78</v>
      </c>
    </row>
    <row r="462" spans="1:1" hidden="1" x14ac:dyDescent="0.25">
      <c r="A462" t="s">
        <v>79</v>
      </c>
    </row>
    <row r="463" spans="1:1" hidden="1" x14ac:dyDescent="0.25"/>
    <row r="464" spans="1:1" ht="13" x14ac:dyDescent="0.3">
      <c r="A464" s="194" t="s">
        <v>346</v>
      </c>
    </row>
    <row r="465" spans="1:1" ht="14.5" x14ac:dyDescent="0.35">
      <c r="A465" s="187" t="s">
        <v>310</v>
      </c>
    </row>
    <row r="466" spans="1:1" ht="14.5" x14ac:dyDescent="0.35">
      <c r="A466" s="187" t="s">
        <v>322</v>
      </c>
    </row>
    <row r="467" spans="1:1" ht="14.5" x14ac:dyDescent="0.35">
      <c r="A467" s="187" t="s">
        <v>319</v>
      </c>
    </row>
    <row r="468" spans="1:1" ht="14.5" x14ac:dyDescent="0.35">
      <c r="A468" s="187" t="s">
        <v>318</v>
      </c>
    </row>
    <row r="469" spans="1:1" ht="14.5" x14ac:dyDescent="0.35">
      <c r="A469" s="187" t="s">
        <v>311</v>
      </c>
    </row>
    <row r="470" spans="1:1" ht="14.5" x14ac:dyDescent="0.35">
      <c r="A470" s="187" t="s">
        <v>336</v>
      </c>
    </row>
    <row r="471" spans="1:1" ht="14.5" x14ac:dyDescent="0.35">
      <c r="A471" s="187" t="s">
        <v>312</v>
      </c>
    </row>
    <row r="472" spans="1:1" ht="14.5" x14ac:dyDescent="0.35">
      <c r="A472" s="187" t="s">
        <v>313</v>
      </c>
    </row>
    <row r="473" spans="1:1" ht="14.5" x14ac:dyDescent="0.35">
      <c r="A473" s="187" t="s">
        <v>333</v>
      </c>
    </row>
    <row r="474" spans="1:1" ht="14.5" x14ac:dyDescent="0.35">
      <c r="A474" s="187" t="s">
        <v>320</v>
      </c>
    </row>
    <row r="475" spans="1:1" ht="14.5" x14ac:dyDescent="0.35">
      <c r="A475" s="187" t="s">
        <v>314</v>
      </c>
    </row>
    <row r="476" spans="1:1" ht="14.5" x14ac:dyDescent="0.35">
      <c r="A476" s="187" t="s">
        <v>345</v>
      </c>
    </row>
    <row r="477" spans="1:1" ht="14.5" x14ac:dyDescent="0.35">
      <c r="A477" s="187" t="s">
        <v>323</v>
      </c>
    </row>
    <row r="478" spans="1:1" ht="14.5" x14ac:dyDescent="0.35">
      <c r="A478" s="187" t="s">
        <v>315</v>
      </c>
    </row>
    <row r="479" spans="1:1" ht="14.5" x14ac:dyDescent="0.35">
      <c r="A479" s="187" t="s">
        <v>343</v>
      </c>
    </row>
    <row r="480" spans="1:1" ht="14.5" x14ac:dyDescent="0.35">
      <c r="A480" s="187" t="s">
        <v>321</v>
      </c>
    </row>
    <row r="481" spans="1:1" ht="14.5" x14ac:dyDescent="0.35">
      <c r="A481" s="187" t="s">
        <v>316</v>
      </c>
    </row>
    <row r="482" spans="1:1" ht="14.5" x14ac:dyDescent="0.35">
      <c r="A482" s="187" t="s">
        <v>317</v>
      </c>
    </row>
    <row r="483" spans="1:1" ht="14.5" x14ac:dyDescent="0.35">
      <c r="A483" s="187" t="s">
        <v>334</v>
      </c>
    </row>
    <row r="484" spans="1:1" ht="14.5" x14ac:dyDescent="0.35">
      <c r="A484" s="187" t="s">
        <v>344</v>
      </c>
    </row>
    <row r="485" spans="1:1" ht="14.5" x14ac:dyDescent="0.35">
      <c r="A485" s="187" t="s">
        <v>325</v>
      </c>
    </row>
    <row r="486" spans="1:1" ht="14.5" x14ac:dyDescent="0.35">
      <c r="A486" s="187" t="s">
        <v>337</v>
      </c>
    </row>
    <row r="487" spans="1:1" ht="14.5" x14ac:dyDescent="0.35">
      <c r="A487" s="187" t="s">
        <v>335</v>
      </c>
    </row>
    <row r="488" spans="1:1" ht="14.5" x14ac:dyDescent="0.35">
      <c r="A488" s="187" t="s">
        <v>324</v>
      </c>
    </row>
    <row r="489" spans="1:1" ht="14.5" x14ac:dyDescent="0.35">
      <c r="A489" s="187"/>
    </row>
    <row r="490" spans="1:1" ht="15" customHeight="1" x14ac:dyDescent="0.25"/>
    <row r="491" spans="1:1" ht="14.5" x14ac:dyDescent="0.35">
      <c r="A491" s="187"/>
    </row>
    <row r="492" spans="1:1" ht="14.5" x14ac:dyDescent="0.35">
      <c r="A492" s="187"/>
    </row>
    <row r="493" spans="1:1" ht="14.5" x14ac:dyDescent="0.35">
      <c r="A493" s="187"/>
    </row>
    <row r="494" spans="1:1" ht="14.5" x14ac:dyDescent="0.35">
      <c r="A494" s="187"/>
    </row>
    <row r="495" spans="1:1" ht="14.5" x14ac:dyDescent="0.35">
      <c r="A495" s="187"/>
    </row>
    <row r="496" spans="1:1" ht="14.5" x14ac:dyDescent="0.35">
      <c r="A496" s="187"/>
    </row>
    <row r="497" spans="1:1" ht="14.5" x14ac:dyDescent="0.35">
      <c r="A497" s="187"/>
    </row>
    <row r="498" spans="1:1" ht="12.75" customHeight="1" x14ac:dyDescent="0.35">
      <c r="A498" s="187"/>
    </row>
    <row r="499" spans="1:1" ht="14.5" x14ac:dyDescent="0.35">
      <c r="A499" s="187"/>
    </row>
    <row r="500" spans="1:1" ht="12.75" customHeight="1" x14ac:dyDescent="0.35">
      <c r="A500" s="187"/>
    </row>
    <row r="501" spans="1:1" ht="15" customHeight="1" x14ac:dyDescent="0.25"/>
    <row r="502" spans="1:1" ht="15" customHeight="1" x14ac:dyDescent="0.25"/>
    <row r="503" spans="1:1" ht="14.5" x14ac:dyDescent="0.35">
      <c r="A503" s="187"/>
    </row>
    <row r="505" spans="1:1" ht="14.5" x14ac:dyDescent="0.35">
      <c r="A505" s="188"/>
    </row>
  </sheetData>
  <sortState ref="A465:A499">
    <sortCondition ref="A465"/>
  </sortState>
  <mergeCells count="1">
    <mergeCell ref="B12:C12"/>
  </mergeCells>
  <phoneticPr fontId="1" type="noConversion"/>
  <dataValidations count="10">
    <dataValidation type="list" allowBlank="1" showInputMessage="1" showErrorMessage="1" sqref="B75:B89 B18:B32 B37:B51 B56:B70">
      <formula1>$A$264:$A$267</formula1>
    </dataValidation>
    <dataValidation type="list" allowBlank="1" showInputMessage="1" showErrorMessage="1" sqref="E2">
      <formula1>$A$447:$A$449</formula1>
    </dataValidation>
    <dataValidation type="list" allowBlank="1" showInputMessage="1" showErrorMessage="1" sqref="B12:C12">
      <formula1>$A$451:$A$455</formula1>
    </dataValidation>
    <dataValidation type="list" allowBlank="1" showInputMessage="1" showErrorMessage="1" sqref="E18:E32">
      <formula1>$A$458:$A$462</formula1>
    </dataValidation>
    <dataValidation type="date" allowBlank="1" showInputMessage="1" showErrorMessage="1" sqref="B4">
      <formula1>40179</formula1>
      <formula2>46022</formula2>
    </dataValidation>
    <dataValidation type="list" allowBlank="1" showInputMessage="1" showErrorMessage="1" sqref="B11">
      <formula1>$A$441:$A$445</formula1>
    </dataValidation>
    <dataValidation type="list" allowBlank="1" showInputMessage="1" showErrorMessage="1" sqref="A110:A123">
      <formula1>$A$273:$A$437</formula1>
    </dataValidation>
    <dataValidation type="list" allowBlank="1" showInputMessage="1" showErrorMessage="1" sqref="B13">
      <formula1>$A$441:$A$443</formula1>
    </dataValidation>
    <dataValidation type="date" allowBlank="1" showInputMessage="1" showErrorMessage="1" sqref="B5">
      <formula1>40179</formula1>
      <formula2>55153</formula2>
    </dataValidation>
    <dataValidation type="list" allowBlank="1" showInputMessage="1" showErrorMessage="1" sqref="B150">
      <formula1>$A$465:$A$488</formula1>
    </dataValidation>
  </dataValidations>
  <hyperlinks>
    <hyperlink ref="E154" r:id="rId1"/>
    <hyperlink ref="E156" r:id="rId2"/>
    <hyperlink ref="E158" r:id="rId3"/>
  </hyperlinks>
  <pageMargins left="0.15748031496062992" right="0.15748031496062992" top="0.39370078740157483" bottom="0.39370078740157483" header="0.11811023622047245" footer="0.11811023622047245"/>
  <pageSetup paperSize="9" scale="49" orientation="landscape" horizontalDpi="4294967295" verticalDpi="4294967295" r:id="rId4"/>
  <headerFooter alignWithMargins="0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2"/>
  <sheetViews>
    <sheetView workbookViewId="0"/>
  </sheetViews>
  <sheetFormatPr defaultRowHeight="13" x14ac:dyDescent="0.3"/>
  <cols>
    <col min="1" max="1" width="35" style="58" customWidth="1"/>
    <col min="2" max="2" width="21.7265625" style="58" customWidth="1"/>
    <col min="3" max="3" width="16.7265625" customWidth="1"/>
    <col min="4" max="4" width="4.7265625" style="3" customWidth="1"/>
    <col min="5" max="5" width="11.54296875" style="55" hidden="1" customWidth="1"/>
    <col min="6" max="6" width="0" style="56" hidden="1" customWidth="1"/>
    <col min="7" max="7" width="0" style="55" hidden="1" customWidth="1"/>
    <col min="8" max="8" width="4.26953125" style="14" customWidth="1"/>
    <col min="9" max="9" width="10.81640625" style="55" customWidth="1"/>
    <col min="10" max="10" width="9.1796875" style="57"/>
    <col min="11" max="11" width="7.54296875" customWidth="1"/>
    <col min="13" max="13" width="15" customWidth="1"/>
    <col min="14" max="14" width="5" customWidth="1"/>
    <col min="16" max="16" width="11.1796875" customWidth="1"/>
  </cols>
  <sheetData>
    <row r="1" spans="1:21" ht="14.5" thickBot="1" x14ac:dyDescent="0.35">
      <c r="A1" s="87" t="s">
        <v>279</v>
      </c>
      <c r="B1" s="154"/>
      <c r="C1" s="88"/>
      <c r="D1" s="89"/>
      <c r="E1" s="90"/>
      <c r="F1" s="57"/>
      <c r="G1" s="89"/>
      <c r="H1" s="89"/>
      <c r="I1" s="162" t="s">
        <v>285</v>
      </c>
      <c r="J1" s="89"/>
      <c r="K1" s="89"/>
      <c r="L1" s="89"/>
      <c r="M1" s="89"/>
      <c r="N1" s="89"/>
      <c r="O1" s="89"/>
      <c r="P1" s="89"/>
    </row>
    <row r="2" spans="1:21" ht="14.5" thickBot="1" x14ac:dyDescent="0.35">
      <c r="A2" s="91" t="s">
        <v>280</v>
      </c>
      <c r="B2" s="154"/>
      <c r="C2" s="92" t="s">
        <v>285</v>
      </c>
      <c r="D2" s="89"/>
      <c r="E2" s="159" t="s">
        <v>284</v>
      </c>
      <c r="F2" s="57"/>
      <c r="G2" s="89"/>
      <c r="H2" s="89"/>
      <c r="I2" s="93"/>
      <c r="J2" s="94"/>
      <c r="K2" s="95">
        <v>0.75</v>
      </c>
      <c r="L2" s="96"/>
      <c r="M2" s="97">
        <v>0.6</v>
      </c>
      <c r="N2" s="89"/>
      <c r="O2" s="98"/>
      <c r="P2" s="99"/>
    </row>
    <row r="3" spans="1:21" ht="52.5" thickBot="1" x14ac:dyDescent="0.35">
      <c r="A3" s="100" t="s">
        <v>286</v>
      </c>
      <c r="B3" s="101" t="s">
        <v>100</v>
      </c>
      <c r="C3" s="92" t="s">
        <v>101</v>
      </c>
      <c r="D3" s="89"/>
      <c r="E3" s="160" t="s">
        <v>101</v>
      </c>
      <c r="F3" s="57"/>
      <c r="G3" s="89"/>
      <c r="H3" s="89"/>
      <c r="I3" s="163" t="s">
        <v>288</v>
      </c>
      <c r="J3" s="164"/>
      <c r="K3" s="164" t="s">
        <v>289</v>
      </c>
      <c r="L3" s="164"/>
      <c r="M3" s="161" t="s">
        <v>102</v>
      </c>
      <c r="N3" s="14"/>
      <c r="O3" s="59" t="s">
        <v>103</v>
      </c>
      <c r="P3" s="60" t="s">
        <v>104</v>
      </c>
    </row>
    <row r="4" spans="1:21" ht="14" x14ac:dyDescent="0.3">
      <c r="A4" s="102" t="s">
        <v>117</v>
      </c>
      <c r="B4" s="155" t="s">
        <v>116</v>
      </c>
      <c r="C4" s="103">
        <v>117.73164433536</v>
      </c>
      <c r="D4" s="89"/>
      <c r="E4" s="104">
        <v>117.73164433536</v>
      </c>
      <c r="F4" s="57"/>
      <c r="G4" s="89"/>
      <c r="H4" s="89"/>
      <c r="I4" s="108">
        <v>169.53</v>
      </c>
      <c r="J4" s="109"/>
      <c r="K4" s="110">
        <v>88</v>
      </c>
      <c r="L4" s="109"/>
      <c r="M4" s="111">
        <v>53</v>
      </c>
      <c r="N4" s="61"/>
      <c r="O4" s="62">
        <v>81.53</v>
      </c>
      <c r="P4" s="63">
        <v>0.92647727272727276</v>
      </c>
      <c r="S4" s="165"/>
    </row>
    <row r="5" spans="1:21" ht="28" x14ac:dyDescent="0.3">
      <c r="A5" s="105" t="s">
        <v>118</v>
      </c>
      <c r="B5" s="156" t="s">
        <v>116</v>
      </c>
      <c r="C5" s="106">
        <v>98.109703612799976</v>
      </c>
      <c r="D5" s="89"/>
      <c r="E5" s="107">
        <v>98.109703612799976</v>
      </c>
      <c r="F5" s="57"/>
      <c r="G5" s="89"/>
      <c r="H5" s="89"/>
      <c r="I5" s="108">
        <v>141.28</v>
      </c>
      <c r="J5" s="109"/>
      <c r="K5" s="110">
        <v>74</v>
      </c>
      <c r="L5" s="109"/>
      <c r="M5" s="111">
        <v>44</v>
      </c>
      <c r="N5" s="61"/>
      <c r="O5" s="64">
        <v>67.28</v>
      </c>
      <c r="P5" s="65">
        <v>0.90918918918918923</v>
      </c>
    </row>
    <row r="6" spans="1:21" ht="28" x14ac:dyDescent="0.3">
      <c r="A6" s="105" t="s">
        <v>119</v>
      </c>
      <c r="B6" s="156" t="s">
        <v>116</v>
      </c>
      <c r="C6" s="106">
        <v>40.276615167359992</v>
      </c>
      <c r="D6" s="89"/>
      <c r="E6" s="107">
        <v>40.276615167359992</v>
      </c>
      <c r="F6" s="57"/>
      <c r="G6" s="89"/>
      <c r="H6" s="89"/>
      <c r="I6" s="108">
        <v>58</v>
      </c>
      <c r="J6" s="109"/>
      <c r="K6" s="110">
        <v>30</v>
      </c>
      <c r="L6" s="109"/>
      <c r="M6" s="111">
        <v>18</v>
      </c>
      <c r="N6" s="61"/>
      <c r="O6" s="64">
        <v>28</v>
      </c>
      <c r="P6" s="65">
        <v>0.93333333333333335</v>
      </c>
    </row>
    <row r="7" spans="1:21" ht="14" x14ac:dyDescent="0.3">
      <c r="A7" s="105" t="s">
        <v>179</v>
      </c>
      <c r="B7" s="156" t="s">
        <v>105</v>
      </c>
      <c r="C7" s="112">
        <v>6.9794999999999998</v>
      </c>
      <c r="D7" s="89"/>
      <c r="E7" s="113">
        <v>7.26</v>
      </c>
      <c r="F7" s="57" t="s">
        <v>106</v>
      </c>
      <c r="G7" s="89"/>
      <c r="H7" s="89"/>
      <c r="I7" s="108">
        <v>10.050000000000001</v>
      </c>
      <c r="J7" s="109"/>
      <c r="K7" s="110">
        <v>5</v>
      </c>
      <c r="L7" s="109"/>
      <c r="M7" s="111">
        <v>3</v>
      </c>
      <c r="N7" s="61"/>
      <c r="O7" s="64">
        <v>5.0500000000000007</v>
      </c>
      <c r="P7" s="65">
        <v>1.0100000000000002</v>
      </c>
      <c r="U7" s="13"/>
    </row>
    <row r="8" spans="1:21" ht="14" x14ac:dyDescent="0.3">
      <c r="A8" s="105" t="s">
        <v>180</v>
      </c>
      <c r="B8" s="156" t="s">
        <v>105</v>
      </c>
      <c r="C8" s="112">
        <v>6.9794999999999998</v>
      </c>
      <c r="D8" s="89"/>
      <c r="E8" s="113">
        <v>7.26</v>
      </c>
      <c r="F8" s="57" t="s">
        <v>106</v>
      </c>
      <c r="G8" s="89"/>
      <c r="H8" s="89"/>
      <c r="I8" s="108">
        <v>10.050000000000001</v>
      </c>
      <c r="J8" s="109"/>
      <c r="K8" s="110">
        <v>5</v>
      </c>
      <c r="L8" s="109"/>
      <c r="M8" s="111">
        <v>3</v>
      </c>
      <c r="N8" s="61"/>
      <c r="O8" s="64">
        <v>5.0500000000000007</v>
      </c>
      <c r="P8" s="65">
        <v>1.0100000000000002</v>
      </c>
    </row>
    <row r="9" spans="1:21" ht="14" x14ac:dyDescent="0.3">
      <c r="A9" s="105" t="s">
        <v>182</v>
      </c>
      <c r="B9" s="156" t="s">
        <v>155</v>
      </c>
      <c r="C9" s="112">
        <v>23.038812499999999</v>
      </c>
      <c r="D9" s="89"/>
      <c r="E9" s="114">
        <v>15.34</v>
      </c>
      <c r="F9" s="57" t="s">
        <v>157</v>
      </c>
      <c r="G9" s="89"/>
      <c r="H9" s="89"/>
      <c r="I9" s="108">
        <v>33.18</v>
      </c>
      <c r="J9" s="109"/>
      <c r="K9" s="110">
        <v>17</v>
      </c>
      <c r="L9" s="109"/>
      <c r="M9" s="111">
        <v>10</v>
      </c>
      <c r="N9" s="61"/>
      <c r="O9" s="64">
        <v>16.18</v>
      </c>
      <c r="P9" s="65">
        <v>0.95176470588235296</v>
      </c>
    </row>
    <row r="10" spans="1:21" ht="14" x14ac:dyDescent="0.3">
      <c r="A10" s="105" t="s">
        <v>183</v>
      </c>
      <c r="B10" s="156" t="s">
        <v>133</v>
      </c>
      <c r="C10" s="112">
        <v>8.1168999999999993</v>
      </c>
      <c r="D10" s="89"/>
      <c r="E10" s="114">
        <v>6.76</v>
      </c>
      <c r="F10" s="57" t="s">
        <v>136</v>
      </c>
      <c r="G10" s="89"/>
      <c r="H10" s="89"/>
      <c r="I10" s="108">
        <v>11.69</v>
      </c>
      <c r="J10" s="109"/>
      <c r="K10" s="110">
        <v>6</v>
      </c>
      <c r="L10" s="109"/>
      <c r="M10" s="111">
        <v>4</v>
      </c>
      <c r="N10" s="61"/>
      <c r="O10" s="64">
        <v>5.6899999999999995</v>
      </c>
      <c r="P10" s="65">
        <v>0.94833333333333325</v>
      </c>
    </row>
    <row r="11" spans="1:21" ht="14" x14ac:dyDescent="0.3">
      <c r="A11" s="105" t="s">
        <v>181</v>
      </c>
      <c r="B11" s="156" t="s">
        <v>155</v>
      </c>
      <c r="C11" s="112">
        <v>14.74484</v>
      </c>
      <c r="D11" s="89"/>
      <c r="E11" s="114">
        <v>10.84</v>
      </c>
      <c r="F11" s="115" t="s">
        <v>158</v>
      </c>
      <c r="G11" s="89"/>
      <c r="H11" s="89"/>
      <c r="I11" s="108">
        <v>21.23</v>
      </c>
      <c r="J11" s="109"/>
      <c r="K11" s="110">
        <v>11</v>
      </c>
      <c r="L11" s="109"/>
      <c r="M11" s="111">
        <v>7</v>
      </c>
      <c r="N11" s="61"/>
      <c r="O11" s="64">
        <v>10.23</v>
      </c>
      <c r="P11" s="65">
        <v>0.93</v>
      </c>
    </row>
    <row r="12" spans="1:21" ht="14" x14ac:dyDescent="0.3">
      <c r="A12" s="116" t="s">
        <v>184</v>
      </c>
      <c r="B12" s="157" t="s">
        <v>105</v>
      </c>
      <c r="C12" s="117">
        <v>21.471656249999999</v>
      </c>
      <c r="D12" s="89"/>
      <c r="E12" s="114"/>
      <c r="F12" s="57"/>
      <c r="G12" s="89"/>
      <c r="H12" s="89"/>
      <c r="I12" s="108">
        <v>30.92</v>
      </c>
      <c r="J12" s="109"/>
      <c r="K12" s="110">
        <v>16</v>
      </c>
      <c r="L12" s="109"/>
      <c r="M12" s="111">
        <v>10</v>
      </c>
      <c r="N12" s="61"/>
      <c r="O12" s="64">
        <v>14.920000000000002</v>
      </c>
      <c r="P12" s="65">
        <v>0.93250000000000011</v>
      </c>
    </row>
    <row r="13" spans="1:21" ht="14" x14ac:dyDescent="0.3">
      <c r="A13" s="105" t="s">
        <v>109</v>
      </c>
      <c r="B13" s="156" t="s">
        <v>105</v>
      </c>
      <c r="C13" s="106">
        <v>15.491005833599999</v>
      </c>
      <c r="D13" s="89"/>
      <c r="E13" s="107">
        <v>15.491005833599999</v>
      </c>
      <c r="F13" s="57"/>
      <c r="G13" s="89"/>
      <c r="H13" s="89"/>
      <c r="I13" s="108">
        <v>22.31</v>
      </c>
      <c r="J13" s="109"/>
      <c r="K13" s="110">
        <v>12</v>
      </c>
      <c r="L13" s="109"/>
      <c r="M13" s="111">
        <v>7</v>
      </c>
      <c r="N13" s="61"/>
      <c r="O13" s="64">
        <v>10.309999999999999</v>
      </c>
      <c r="P13" s="65">
        <v>0.85916666666666652</v>
      </c>
    </row>
    <row r="14" spans="1:21" ht="14" x14ac:dyDescent="0.3">
      <c r="A14" s="105" t="s">
        <v>110</v>
      </c>
      <c r="B14" s="156" t="s">
        <v>105</v>
      </c>
      <c r="C14" s="106">
        <v>20.654674444799998</v>
      </c>
      <c r="D14" s="89"/>
      <c r="E14" s="107">
        <v>20.654674444799998</v>
      </c>
      <c r="F14" s="57"/>
      <c r="G14" s="89"/>
      <c r="H14" s="89"/>
      <c r="I14" s="108">
        <v>29.74</v>
      </c>
      <c r="J14" s="109"/>
      <c r="K14" s="110">
        <v>15</v>
      </c>
      <c r="L14" s="109"/>
      <c r="M14" s="111">
        <v>9</v>
      </c>
      <c r="N14" s="61"/>
      <c r="O14" s="64">
        <v>14.739999999999998</v>
      </c>
      <c r="P14" s="65">
        <v>0.98266666666666658</v>
      </c>
    </row>
    <row r="15" spans="1:21" ht="14" x14ac:dyDescent="0.3">
      <c r="A15" s="105" t="s">
        <v>111</v>
      </c>
      <c r="B15" s="156" t="s">
        <v>105</v>
      </c>
      <c r="C15" s="106">
        <v>10.327337222399999</v>
      </c>
      <c r="D15" s="89"/>
      <c r="E15" s="107">
        <v>10.327337222399999</v>
      </c>
      <c r="F15" s="57"/>
      <c r="G15" s="89"/>
      <c r="H15" s="89"/>
      <c r="I15" s="108">
        <v>14.87</v>
      </c>
      <c r="J15" s="109"/>
      <c r="K15" s="110">
        <v>8</v>
      </c>
      <c r="L15" s="109"/>
      <c r="M15" s="111">
        <v>5</v>
      </c>
      <c r="N15" s="61"/>
      <c r="O15" s="64">
        <v>6.8699999999999992</v>
      </c>
      <c r="P15" s="65">
        <v>0.8587499999999999</v>
      </c>
    </row>
    <row r="16" spans="1:21" ht="28" x14ac:dyDescent="0.3">
      <c r="A16" s="105" t="s">
        <v>112</v>
      </c>
      <c r="B16" s="156" t="s">
        <v>105</v>
      </c>
      <c r="C16" s="106">
        <v>10.327337222399999</v>
      </c>
      <c r="D16" s="89"/>
      <c r="E16" s="107">
        <v>10.327337222399999</v>
      </c>
      <c r="F16" s="57"/>
      <c r="G16" s="89"/>
      <c r="H16" s="89"/>
      <c r="I16" s="108">
        <v>14.87</v>
      </c>
      <c r="J16" s="109"/>
      <c r="K16" s="110">
        <v>8</v>
      </c>
      <c r="L16" s="109"/>
      <c r="M16" s="111">
        <v>5</v>
      </c>
      <c r="N16" s="61"/>
      <c r="O16" s="64">
        <v>6.8699999999999992</v>
      </c>
      <c r="P16" s="65">
        <v>0.8587499999999999</v>
      </c>
    </row>
    <row r="17" spans="1:16" ht="28" x14ac:dyDescent="0.3">
      <c r="A17" s="105" t="s">
        <v>113</v>
      </c>
      <c r="B17" s="156" t="s">
        <v>105</v>
      </c>
      <c r="C17" s="106">
        <v>28.916544222719999</v>
      </c>
      <c r="D17" s="89"/>
      <c r="E17" s="107">
        <v>28.916544222719999</v>
      </c>
      <c r="F17" s="57"/>
      <c r="G17" s="89"/>
      <c r="H17" s="89"/>
      <c r="I17" s="108">
        <v>41.64</v>
      </c>
      <c r="J17" s="109"/>
      <c r="K17" s="110">
        <v>22</v>
      </c>
      <c r="L17" s="109"/>
      <c r="M17" s="111">
        <v>13</v>
      </c>
      <c r="N17" s="61"/>
      <c r="O17" s="64">
        <v>19.64</v>
      </c>
      <c r="P17" s="65">
        <v>0.8927272727272727</v>
      </c>
    </row>
    <row r="18" spans="1:16" ht="14" x14ac:dyDescent="0.3">
      <c r="A18" s="105" t="s">
        <v>124</v>
      </c>
      <c r="B18" s="156" t="s">
        <v>123</v>
      </c>
      <c r="C18" s="106">
        <v>51.636686111999992</v>
      </c>
      <c r="D18" s="89"/>
      <c r="E18" s="107">
        <v>51.636686111999992</v>
      </c>
      <c r="F18" s="57"/>
      <c r="G18" s="89"/>
      <c r="H18" s="89"/>
      <c r="I18" s="108">
        <v>74.36</v>
      </c>
      <c r="J18" s="109"/>
      <c r="K18" s="110">
        <v>39</v>
      </c>
      <c r="L18" s="109"/>
      <c r="M18" s="111">
        <v>23</v>
      </c>
      <c r="N18" s="61"/>
      <c r="O18" s="64">
        <v>35.36</v>
      </c>
      <c r="P18" s="65">
        <v>0.90666666666666662</v>
      </c>
    </row>
    <row r="19" spans="1:16" ht="14" x14ac:dyDescent="0.3">
      <c r="A19" s="105" t="s">
        <v>125</v>
      </c>
      <c r="B19" s="156" t="s">
        <v>123</v>
      </c>
      <c r="C19" s="106">
        <v>191.22786090143995</v>
      </c>
      <c r="D19" s="89"/>
      <c r="E19" s="107">
        <v>191.22786090143995</v>
      </c>
      <c r="F19" s="57"/>
      <c r="G19" s="89"/>
      <c r="H19" s="89"/>
      <c r="I19" s="108">
        <v>275.37</v>
      </c>
      <c r="J19" s="109"/>
      <c r="K19" s="110">
        <v>143</v>
      </c>
      <c r="L19" s="109"/>
      <c r="M19" s="111">
        <v>86</v>
      </c>
      <c r="N19" s="61"/>
      <c r="O19" s="64">
        <v>132.37</v>
      </c>
      <c r="P19" s="65">
        <v>0.9256643356643357</v>
      </c>
    </row>
    <row r="20" spans="1:16" ht="14" x14ac:dyDescent="0.3">
      <c r="A20" s="105" t="s">
        <v>126</v>
      </c>
      <c r="B20" s="156" t="s">
        <v>123</v>
      </c>
      <c r="C20" s="106">
        <v>49.571218667519993</v>
      </c>
      <c r="D20" s="89"/>
      <c r="E20" s="107">
        <v>49.571218667519993</v>
      </c>
      <c r="F20" s="57"/>
      <c r="G20" s="89"/>
      <c r="H20" s="89"/>
      <c r="I20" s="108">
        <v>71.38</v>
      </c>
      <c r="J20" s="109"/>
      <c r="K20" s="110">
        <v>37</v>
      </c>
      <c r="L20" s="109"/>
      <c r="M20" s="111">
        <v>22</v>
      </c>
      <c r="N20" s="61"/>
      <c r="O20" s="64">
        <v>34.379999999999995</v>
      </c>
      <c r="P20" s="65">
        <v>0.92918918918918902</v>
      </c>
    </row>
    <row r="21" spans="1:16" ht="14" x14ac:dyDescent="0.3">
      <c r="A21" s="105" t="s">
        <v>185</v>
      </c>
      <c r="B21" s="156" t="s">
        <v>155</v>
      </c>
      <c r="C21" s="112">
        <v>18.431049999999999</v>
      </c>
      <c r="D21" s="89"/>
      <c r="E21" s="114">
        <v>15.34</v>
      </c>
      <c r="F21" s="57" t="s">
        <v>157</v>
      </c>
      <c r="G21" s="89"/>
      <c r="H21" s="89"/>
      <c r="I21" s="108">
        <v>26.54</v>
      </c>
      <c r="J21" s="109"/>
      <c r="K21" s="110">
        <v>14</v>
      </c>
      <c r="L21" s="109"/>
      <c r="M21" s="111">
        <v>8</v>
      </c>
      <c r="N21" s="61"/>
      <c r="O21" s="64">
        <v>12.54</v>
      </c>
      <c r="P21" s="65">
        <v>0.89571428571428569</v>
      </c>
    </row>
    <row r="22" spans="1:16" ht="14" x14ac:dyDescent="0.3">
      <c r="A22" s="105" t="s">
        <v>186</v>
      </c>
      <c r="B22" s="156" t="s">
        <v>105</v>
      </c>
      <c r="C22" s="112">
        <v>33.549462890624994</v>
      </c>
      <c r="D22" s="89"/>
      <c r="E22" s="114">
        <v>14.29</v>
      </c>
      <c r="F22" s="57" t="s">
        <v>108</v>
      </c>
      <c r="G22" s="89"/>
      <c r="H22" s="89"/>
      <c r="I22" s="108">
        <v>48.31</v>
      </c>
      <c r="J22" s="109"/>
      <c r="K22" s="110">
        <v>25</v>
      </c>
      <c r="L22" s="109"/>
      <c r="M22" s="111">
        <v>15</v>
      </c>
      <c r="N22" s="61"/>
      <c r="O22" s="64">
        <v>23.310000000000002</v>
      </c>
      <c r="P22" s="65">
        <v>0.93240000000000012</v>
      </c>
    </row>
    <row r="23" spans="1:16" ht="14" x14ac:dyDescent="0.3">
      <c r="A23" s="105" t="s">
        <v>154</v>
      </c>
      <c r="B23" s="156" t="s">
        <v>139</v>
      </c>
      <c r="C23" s="106">
        <v>191.05573861439998</v>
      </c>
      <c r="D23" s="89"/>
      <c r="E23" s="107">
        <v>191.05573861439998</v>
      </c>
      <c r="F23" s="57"/>
      <c r="G23" s="89"/>
      <c r="H23" s="89"/>
      <c r="I23" s="108">
        <v>275.12</v>
      </c>
      <c r="J23" s="109"/>
      <c r="K23" s="110">
        <v>143</v>
      </c>
      <c r="L23" s="109"/>
      <c r="M23" s="111">
        <v>86</v>
      </c>
      <c r="N23" s="61"/>
      <c r="O23" s="64">
        <v>132.12</v>
      </c>
      <c r="P23" s="65">
        <v>0.92391608391608393</v>
      </c>
    </row>
    <row r="24" spans="1:16" ht="14" x14ac:dyDescent="0.3">
      <c r="A24" s="116" t="s">
        <v>187</v>
      </c>
      <c r="B24" s="157" t="s">
        <v>133</v>
      </c>
      <c r="C24" s="117">
        <v>6.9794999999999998</v>
      </c>
      <c r="D24" s="89"/>
      <c r="E24" s="118"/>
      <c r="F24" s="57"/>
      <c r="G24" s="89"/>
      <c r="H24" s="89"/>
      <c r="I24" s="108">
        <v>10.050000000000001</v>
      </c>
      <c r="J24" s="109"/>
      <c r="K24" s="110">
        <v>5</v>
      </c>
      <c r="L24" s="109"/>
      <c r="M24" s="111">
        <v>3</v>
      </c>
      <c r="N24" s="61"/>
      <c r="O24" s="64">
        <v>5.0500000000000007</v>
      </c>
      <c r="P24" s="65">
        <v>1.0100000000000002</v>
      </c>
    </row>
    <row r="25" spans="1:16" ht="14" x14ac:dyDescent="0.3">
      <c r="A25" s="105" t="s">
        <v>188</v>
      </c>
      <c r="B25" s="156" t="s">
        <v>105</v>
      </c>
      <c r="C25" s="112">
        <v>13.741859999999999</v>
      </c>
      <c r="D25" s="89"/>
      <c r="E25" s="114">
        <v>10.07</v>
      </c>
      <c r="F25" s="57" t="s">
        <v>107</v>
      </c>
      <c r="G25" s="89"/>
      <c r="H25" s="89"/>
      <c r="I25" s="108">
        <v>19.79</v>
      </c>
      <c r="J25" s="109"/>
      <c r="K25" s="110">
        <v>10</v>
      </c>
      <c r="L25" s="109"/>
      <c r="M25" s="111">
        <v>6</v>
      </c>
      <c r="N25" s="61"/>
      <c r="O25" s="64">
        <v>9.7899999999999991</v>
      </c>
      <c r="P25" s="65">
        <v>0.97899999999999987</v>
      </c>
    </row>
    <row r="26" spans="1:16" ht="14" x14ac:dyDescent="0.3">
      <c r="A26" s="105" t="s">
        <v>189</v>
      </c>
      <c r="B26" s="156" t="s">
        <v>105</v>
      </c>
      <c r="C26" s="112">
        <v>21.471656249999999</v>
      </c>
      <c r="D26" s="89"/>
      <c r="E26" s="114">
        <v>10.07</v>
      </c>
      <c r="F26" s="57" t="s">
        <v>107</v>
      </c>
      <c r="G26" s="89"/>
      <c r="H26" s="89"/>
      <c r="I26" s="108">
        <v>30.92</v>
      </c>
      <c r="J26" s="109"/>
      <c r="K26" s="110">
        <v>16</v>
      </c>
      <c r="L26" s="109"/>
      <c r="M26" s="111">
        <v>10</v>
      </c>
      <c r="N26" s="61"/>
      <c r="O26" s="64">
        <v>14.920000000000002</v>
      </c>
      <c r="P26" s="65">
        <v>0.93250000000000011</v>
      </c>
    </row>
    <row r="27" spans="1:16" ht="14" x14ac:dyDescent="0.3">
      <c r="A27" s="105" t="s">
        <v>190</v>
      </c>
      <c r="B27" s="156" t="s">
        <v>105</v>
      </c>
      <c r="C27" s="112">
        <v>21.471656249999999</v>
      </c>
      <c r="D27" s="89"/>
      <c r="E27" s="114">
        <v>10.07</v>
      </c>
      <c r="F27" s="57" t="s">
        <v>107</v>
      </c>
      <c r="G27" s="89"/>
      <c r="H27" s="89"/>
      <c r="I27" s="108">
        <v>30.92</v>
      </c>
      <c r="J27" s="109"/>
      <c r="K27" s="110">
        <v>16</v>
      </c>
      <c r="L27" s="109"/>
      <c r="M27" s="111">
        <v>10</v>
      </c>
      <c r="N27" s="61"/>
      <c r="O27" s="64">
        <v>14.920000000000002</v>
      </c>
      <c r="P27" s="65">
        <v>0.93250000000000011</v>
      </c>
    </row>
    <row r="28" spans="1:16" ht="14" x14ac:dyDescent="0.3">
      <c r="A28" s="105" t="s">
        <v>191</v>
      </c>
      <c r="B28" s="156" t="s">
        <v>105</v>
      </c>
      <c r="C28" s="112">
        <v>9.6782399999999988</v>
      </c>
      <c r="D28" s="89"/>
      <c r="E28" s="114"/>
      <c r="F28" s="57"/>
      <c r="G28" s="89"/>
      <c r="H28" s="89"/>
      <c r="I28" s="108">
        <v>13.94</v>
      </c>
      <c r="J28" s="109"/>
      <c r="K28" s="110">
        <v>7</v>
      </c>
      <c r="L28" s="109"/>
      <c r="M28" s="111">
        <v>4</v>
      </c>
      <c r="N28" s="61"/>
      <c r="O28" s="64">
        <v>6.9399999999999995</v>
      </c>
      <c r="P28" s="65">
        <v>0.99142857142857133</v>
      </c>
    </row>
    <row r="29" spans="1:16" ht="14" x14ac:dyDescent="0.3">
      <c r="A29" s="105" t="s">
        <v>192</v>
      </c>
      <c r="B29" s="156" t="s">
        <v>133</v>
      </c>
      <c r="C29" s="112">
        <v>25.85</v>
      </c>
      <c r="D29" s="89"/>
      <c r="E29" s="114">
        <v>17.059999999999999</v>
      </c>
      <c r="F29" s="57" t="s">
        <v>137</v>
      </c>
      <c r="G29" s="89"/>
      <c r="H29" s="89"/>
      <c r="I29" s="108">
        <v>37.22</v>
      </c>
      <c r="J29" s="109"/>
      <c r="K29" s="110">
        <v>19</v>
      </c>
      <c r="L29" s="109"/>
      <c r="M29" s="111">
        <v>11</v>
      </c>
      <c r="N29" s="61"/>
      <c r="O29" s="64">
        <v>18.22</v>
      </c>
      <c r="P29" s="65">
        <v>0.95894736842105255</v>
      </c>
    </row>
    <row r="30" spans="1:16" ht="14" x14ac:dyDescent="0.3">
      <c r="A30" s="105" t="s">
        <v>193</v>
      </c>
      <c r="B30" s="156" t="s">
        <v>133</v>
      </c>
      <c r="C30" s="112">
        <v>31.02</v>
      </c>
      <c r="D30" s="89"/>
      <c r="E30" s="114">
        <v>17.059999999999999</v>
      </c>
      <c r="F30" s="57" t="s">
        <v>137</v>
      </c>
      <c r="G30" s="89"/>
      <c r="H30" s="89"/>
      <c r="I30" s="108">
        <v>44.67</v>
      </c>
      <c r="J30" s="109"/>
      <c r="K30" s="110">
        <v>23</v>
      </c>
      <c r="L30" s="109"/>
      <c r="M30" s="111">
        <v>14</v>
      </c>
      <c r="N30" s="61"/>
      <c r="O30" s="64">
        <v>21.67</v>
      </c>
      <c r="P30" s="65">
        <v>0.94217391304347831</v>
      </c>
    </row>
    <row r="31" spans="1:16" ht="14" x14ac:dyDescent="0.3">
      <c r="A31" s="105" t="s">
        <v>194</v>
      </c>
      <c r="B31" s="156" t="s">
        <v>105</v>
      </c>
      <c r="C31" s="112">
        <v>9.6782399999999988</v>
      </c>
      <c r="D31" s="89"/>
      <c r="E31" s="114">
        <v>10.07</v>
      </c>
      <c r="F31" s="57" t="s">
        <v>107</v>
      </c>
      <c r="G31" s="89"/>
      <c r="H31" s="89"/>
      <c r="I31" s="108">
        <v>13.94</v>
      </c>
      <c r="J31" s="109"/>
      <c r="K31" s="110">
        <v>7</v>
      </c>
      <c r="L31" s="109"/>
      <c r="M31" s="111">
        <v>4</v>
      </c>
      <c r="N31" s="61"/>
      <c r="O31" s="64">
        <v>6.9399999999999995</v>
      </c>
      <c r="P31" s="65">
        <v>0.99142857142857133</v>
      </c>
    </row>
    <row r="32" spans="1:16" ht="14" x14ac:dyDescent="0.3">
      <c r="A32" s="105" t="s">
        <v>128</v>
      </c>
      <c r="B32" s="156" t="s">
        <v>123</v>
      </c>
      <c r="C32" s="106">
        <v>370.92352857119994</v>
      </c>
      <c r="D32" s="89"/>
      <c r="E32" s="107">
        <v>370.92352857119994</v>
      </c>
      <c r="F32" s="57"/>
      <c r="G32" s="89"/>
      <c r="H32" s="89"/>
      <c r="I32" s="108">
        <v>534.13</v>
      </c>
      <c r="J32" s="109"/>
      <c r="K32" s="110">
        <v>278</v>
      </c>
      <c r="L32" s="109"/>
      <c r="M32" s="111">
        <v>167</v>
      </c>
      <c r="N32" s="61"/>
      <c r="O32" s="64">
        <v>256.13</v>
      </c>
      <c r="P32" s="65">
        <v>0.92133093525179854</v>
      </c>
    </row>
    <row r="33" spans="1:16" ht="14" x14ac:dyDescent="0.3">
      <c r="A33" s="105" t="s">
        <v>195</v>
      </c>
      <c r="B33" s="156" t="s">
        <v>155</v>
      </c>
      <c r="C33" s="112">
        <v>14.74484</v>
      </c>
      <c r="D33" s="89"/>
      <c r="E33" s="114">
        <v>15.34</v>
      </c>
      <c r="F33" s="57" t="s">
        <v>157</v>
      </c>
      <c r="G33" s="89"/>
      <c r="H33" s="89"/>
      <c r="I33" s="108">
        <v>21.23</v>
      </c>
      <c r="J33" s="109"/>
      <c r="K33" s="110">
        <v>11</v>
      </c>
      <c r="L33" s="109"/>
      <c r="M33" s="111">
        <v>7</v>
      </c>
      <c r="N33" s="61"/>
      <c r="O33" s="64">
        <v>10.23</v>
      </c>
      <c r="P33" s="65">
        <v>0.93</v>
      </c>
    </row>
    <row r="34" spans="1:16" ht="14" x14ac:dyDescent="0.3">
      <c r="A34" s="105" t="s">
        <v>196</v>
      </c>
      <c r="B34" s="156" t="s">
        <v>155</v>
      </c>
      <c r="C34" s="112">
        <v>14.74484</v>
      </c>
      <c r="D34" s="89"/>
      <c r="E34" s="118">
        <v>9.41</v>
      </c>
      <c r="F34" s="57" t="s">
        <v>156</v>
      </c>
      <c r="G34" s="89"/>
      <c r="H34" s="89"/>
      <c r="I34" s="108">
        <v>21.23</v>
      </c>
      <c r="J34" s="109"/>
      <c r="K34" s="110">
        <v>11</v>
      </c>
      <c r="L34" s="109"/>
      <c r="M34" s="111">
        <v>7</v>
      </c>
      <c r="N34" s="61"/>
      <c r="O34" s="64">
        <v>10.23</v>
      </c>
      <c r="P34" s="65">
        <v>0.93</v>
      </c>
    </row>
    <row r="35" spans="1:16" ht="14" x14ac:dyDescent="0.3">
      <c r="A35" s="105" t="s">
        <v>197</v>
      </c>
      <c r="B35" s="156" t="s">
        <v>105</v>
      </c>
      <c r="C35" s="112">
        <v>6.9794999999999998</v>
      </c>
      <c r="D35" s="89"/>
      <c r="E35" s="113">
        <v>7.26</v>
      </c>
      <c r="F35" s="57" t="s">
        <v>106</v>
      </c>
      <c r="G35" s="89"/>
      <c r="H35" s="89"/>
      <c r="I35" s="108">
        <v>10.050000000000001</v>
      </c>
      <c r="J35" s="109"/>
      <c r="K35" s="110">
        <v>5</v>
      </c>
      <c r="L35" s="109"/>
      <c r="M35" s="111">
        <v>3</v>
      </c>
      <c r="N35" s="61"/>
      <c r="O35" s="64">
        <v>5.0500000000000007</v>
      </c>
      <c r="P35" s="65">
        <v>1.0100000000000002</v>
      </c>
    </row>
    <row r="36" spans="1:16" ht="14" x14ac:dyDescent="0.3">
      <c r="A36" s="105" t="s">
        <v>198</v>
      </c>
      <c r="B36" s="156" t="s">
        <v>105</v>
      </c>
      <c r="C36" s="112">
        <v>6.9794999999999998</v>
      </c>
      <c r="D36" s="89"/>
      <c r="E36" s="113">
        <v>10.07</v>
      </c>
      <c r="F36" s="57" t="s">
        <v>107</v>
      </c>
      <c r="G36" s="89"/>
      <c r="H36" s="89"/>
      <c r="I36" s="108">
        <v>10.050000000000001</v>
      </c>
      <c r="J36" s="109"/>
      <c r="K36" s="110">
        <v>5</v>
      </c>
      <c r="L36" s="109"/>
      <c r="M36" s="111">
        <v>3</v>
      </c>
      <c r="N36" s="61"/>
      <c r="O36" s="64">
        <v>5.0500000000000007</v>
      </c>
      <c r="P36" s="65">
        <v>1.0100000000000002</v>
      </c>
    </row>
    <row r="37" spans="1:16" ht="14" x14ac:dyDescent="0.3">
      <c r="A37" s="105" t="s">
        <v>199</v>
      </c>
      <c r="B37" s="156" t="s">
        <v>155</v>
      </c>
      <c r="C37" s="112">
        <v>18.431049999999999</v>
      </c>
      <c r="D37" s="89"/>
      <c r="E37" s="114">
        <v>10.84</v>
      </c>
      <c r="F37" s="115" t="s">
        <v>158</v>
      </c>
      <c r="G37" s="89"/>
      <c r="H37" s="89"/>
      <c r="I37" s="108">
        <v>26.54</v>
      </c>
      <c r="J37" s="109"/>
      <c r="K37" s="110">
        <v>14</v>
      </c>
      <c r="L37" s="109"/>
      <c r="M37" s="111">
        <v>8</v>
      </c>
      <c r="N37" s="61"/>
      <c r="O37" s="64">
        <v>12.54</v>
      </c>
      <c r="P37" s="65">
        <v>0.89571428571428569</v>
      </c>
    </row>
    <row r="38" spans="1:16" ht="14" x14ac:dyDescent="0.3">
      <c r="A38" s="105" t="s">
        <v>200</v>
      </c>
      <c r="B38" s="156" t="s">
        <v>133</v>
      </c>
      <c r="C38" s="112">
        <v>13.11112</v>
      </c>
      <c r="D38" s="89"/>
      <c r="E38" s="114">
        <v>17.059999999999999</v>
      </c>
      <c r="F38" s="57" t="s">
        <v>137</v>
      </c>
      <c r="G38" s="89"/>
      <c r="H38" s="89"/>
      <c r="I38" s="108">
        <v>18.88</v>
      </c>
      <c r="J38" s="109"/>
      <c r="K38" s="110">
        <v>10</v>
      </c>
      <c r="L38" s="109"/>
      <c r="M38" s="111">
        <v>6</v>
      </c>
      <c r="N38" s="61"/>
      <c r="O38" s="64">
        <v>8.879999999999999</v>
      </c>
      <c r="P38" s="65">
        <v>0.8879999999999999</v>
      </c>
    </row>
    <row r="39" spans="1:16" ht="14" x14ac:dyDescent="0.3">
      <c r="A39" s="105" t="s">
        <v>201</v>
      </c>
      <c r="B39" s="156" t="s">
        <v>133</v>
      </c>
      <c r="C39" s="112">
        <v>13.11112</v>
      </c>
      <c r="D39" s="89"/>
      <c r="E39" s="114">
        <v>6.76</v>
      </c>
      <c r="F39" s="57" t="s">
        <v>136</v>
      </c>
      <c r="G39" s="89"/>
      <c r="H39" s="89"/>
      <c r="I39" s="108">
        <v>18.88</v>
      </c>
      <c r="J39" s="109"/>
      <c r="K39" s="110">
        <v>10</v>
      </c>
      <c r="L39" s="109"/>
      <c r="M39" s="111">
        <v>6</v>
      </c>
      <c r="N39" s="61"/>
      <c r="O39" s="64">
        <v>8.879999999999999</v>
      </c>
      <c r="P39" s="65">
        <v>0.8879999999999999</v>
      </c>
    </row>
    <row r="40" spans="1:16" ht="14" x14ac:dyDescent="0.3">
      <c r="A40" s="105" t="s">
        <v>140</v>
      </c>
      <c r="B40" s="156" t="s">
        <v>139</v>
      </c>
      <c r="C40" s="106">
        <v>8.6061143519999987</v>
      </c>
      <c r="D40" s="89"/>
      <c r="E40" s="107">
        <v>8.6061143519999987</v>
      </c>
      <c r="F40" s="57"/>
      <c r="G40" s="89"/>
      <c r="H40" s="89"/>
      <c r="I40" s="108">
        <v>12.39</v>
      </c>
      <c r="J40" s="109"/>
      <c r="K40" s="110">
        <v>6</v>
      </c>
      <c r="L40" s="109"/>
      <c r="M40" s="111">
        <v>4</v>
      </c>
      <c r="N40" s="61"/>
      <c r="O40" s="64">
        <v>6.3900000000000006</v>
      </c>
      <c r="P40" s="65">
        <v>1.0650000000000002</v>
      </c>
    </row>
    <row r="41" spans="1:16" ht="14" x14ac:dyDescent="0.3">
      <c r="A41" s="116" t="s">
        <v>202</v>
      </c>
      <c r="B41" s="157" t="s">
        <v>105</v>
      </c>
      <c r="C41" s="117">
        <v>9.6782399999999988</v>
      </c>
      <c r="D41" s="89"/>
      <c r="E41" s="114"/>
      <c r="F41" s="57"/>
      <c r="G41" s="89"/>
      <c r="H41" s="89"/>
      <c r="I41" s="108">
        <v>13.94</v>
      </c>
      <c r="J41" s="109"/>
      <c r="K41" s="110">
        <v>7</v>
      </c>
      <c r="L41" s="109"/>
      <c r="M41" s="111">
        <v>4</v>
      </c>
      <c r="N41" s="61"/>
      <c r="O41" s="64">
        <v>6.9399999999999995</v>
      </c>
      <c r="P41" s="65">
        <v>0.99142857142857133</v>
      </c>
    </row>
    <row r="42" spans="1:16" ht="14" x14ac:dyDescent="0.3">
      <c r="A42" s="105" t="s">
        <v>203</v>
      </c>
      <c r="B42" s="156" t="s">
        <v>105</v>
      </c>
      <c r="C42" s="112">
        <v>6.9794999999999998</v>
      </c>
      <c r="D42" s="89"/>
      <c r="E42" s="113">
        <v>7.26</v>
      </c>
      <c r="F42" s="57" t="s">
        <v>106</v>
      </c>
      <c r="G42" s="89"/>
      <c r="H42" s="89"/>
      <c r="I42" s="108">
        <v>10.050000000000001</v>
      </c>
      <c r="J42" s="109"/>
      <c r="K42" s="110">
        <v>5</v>
      </c>
      <c r="L42" s="109"/>
      <c r="M42" s="111">
        <v>3</v>
      </c>
      <c r="N42" s="61"/>
      <c r="O42" s="64">
        <v>5.0500000000000007</v>
      </c>
      <c r="P42" s="65">
        <v>1.0100000000000002</v>
      </c>
    </row>
    <row r="43" spans="1:16" ht="14" x14ac:dyDescent="0.3">
      <c r="A43" s="105" t="s">
        <v>204</v>
      </c>
      <c r="B43" s="156" t="s">
        <v>105</v>
      </c>
      <c r="C43" s="112">
        <v>9.6782399999999988</v>
      </c>
      <c r="D43" s="89"/>
      <c r="E43" s="114">
        <v>10.07</v>
      </c>
      <c r="F43" s="57" t="s">
        <v>107</v>
      </c>
      <c r="G43" s="89"/>
      <c r="H43" s="89"/>
      <c r="I43" s="108">
        <v>13.94</v>
      </c>
      <c r="J43" s="109"/>
      <c r="K43" s="110">
        <v>7</v>
      </c>
      <c r="L43" s="109"/>
      <c r="M43" s="111">
        <v>4</v>
      </c>
      <c r="N43" s="61"/>
      <c r="O43" s="64">
        <v>6.9399999999999995</v>
      </c>
      <c r="P43" s="65">
        <v>0.99142857142857133</v>
      </c>
    </row>
    <row r="44" spans="1:16" ht="14" x14ac:dyDescent="0.3">
      <c r="A44" s="105" t="s">
        <v>205</v>
      </c>
      <c r="B44" s="156" t="s">
        <v>105</v>
      </c>
      <c r="C44" s="112">
        <v>9.6782399999999988</v>
      </c>
      <c r="D44" s="89"/>
      <c r="E44" s="114">
        <v>10.07</v>
      </c>
      <c r="F44" s="57" t="s">
        <v>107</v>
      </c>
      <c r="G44" s="89"/>
      <c r="H44" s="89"/>
      <c r="I44" s="108">
        <v>13.94</v>
      </c>
      <c r="J44" s="109"/>
      <c r="K44" s="110">
        <v>7</v>
      </c>
      <c r="L44" s="109"/>
      <c r="M44" s="111">
        <v>4</v>
      </c>
      <c r="N44" s="61"/>
      <c r="O44" s="64">
        <v>6.9399999999999995</v>
      </c>
      <c r="P44" s="65">
        <v>0.99142857142857133</v>
      </c>
    </row>
    <row r="45" spans="1:16" ht="14" x14ac:dyDescent="0.3">
      <c r="A45" s="105" t="s">
        <v>141</v>
      </c>
      <c r="B45" s="156" t="s">
        <v>139</v>
      </c>
      <c r="C45" s="106">
        <v>378.56575811577591</v>
      </c>
      <c r="D45" s="89"/>
      <c r="E45" s="107">
        <v>378.56575811577591</v>
      </c>
      <c r="F45" s="57"/>
      <c r="G45" s="89"/>
      <c r="H45" s="89"/>
      <c r="I45" s="108">
        <v>545.13</v>
      </c>
      <c r="J45" s="109"/>
      <c r="K45" s="110">
        <v>284</v>
      </c>
      <c r="L45" s="109"/>
      <c r="M45" s="111">
        <v>170</v>
      </c>
      <c r="N45" s="61"/>
      <c r="O45" s="64">
        <v>261.13</v>
      </c>
      <c r="P45" s="65">
        <v>0.91947183098591545</v>
      </c>
    </row>
    <row r="46" spans="1:16" ht="14" x14ac:dyDescent="0.3">
      <c r="A46" s="105" t="s">
        <v>142</v>
      </c>
      <c r="B46" s="156" t="s">
        <v>139</v>
      </c>
      <c r="C46" s="106">
        <v>232.62327093455997</v>
      </c>
      <c r="D46" s="89"/>
      <c r="E46" s="107">
        <v>232.62327093455997</v>
      </c>
      <c r="F46" s="57"/>
      <c r="G46" s="89"/>
      <c r="H46" s="89"/>
      <c r="I46" s="108">
        <v>334.98</v>
      </c>
      <c r="J46" s="109"/>
      <c r="K46" s="110">
        <v>174</v>
      </c>
      <c r="L46" s="109"/>
      <c r="M46" s="111">
        <v>104</v>
      </c>
      <c r="N46" s="61"/>
      <c r="O46" s="64">
        <v>160.98000000000002</v>
      </c>
      <c r="P46" s="65">
        <v>0.92517241379310355</v>
      </c>
    </row>
    <row r="47" spans="1:16" ht="14" x14ac:dyDescent="0.3">
      <c r="A47" s="105" t="s">
        <v>143</v>
      </c>
      <c r="B47" s="156" t="s">
        <v>139</v>
      </c>
      <c r="C47" s="106">
        <v>152.12167728595196</v>
      </c>
      <c r="D47" s="89"/>
      <c r="E47" s="107">
        <v>152.12167728595196</v>
      </c>
      <c r="F47" s="57"/>
      <c r="G47" s="89"/>
      <c r="H47" s="89"/>
      <c r="I47" s="108">
        <v>219.06</v>
      </c>
      <c r="J47" s="109"/>
      <c r="K47" s="110">
        <v>114</v>
      </c>
      <c r="L47" s="109"/>
      <c r="M47" s="111">
        <v>68</v>
      </c>
      <c r="N47" s="61"/>
      <c r="O47" s="64">
        <v>105.06</v>
      </c>
      <c r="P47" s="65">
        <v>0.92157894736842105</v>
      </c>
    </row>
    <row r="48" spans="1:16" ht="14" x14ac:dyDescent="0.3">
      <c r="A48" s="105" t="s">
        <v>206</v>
      </c>
      <c r="B48" s="156" t="s">
        <v>133</v>
      </c>
      <c r="C48" s="112">
        <v>13.11112</v>
      </c>
      <c r="D48" s="89"/>
      <c r="E48" s="114">
        <v>6.76</v>
      </c>
      <c r="F48" s="57" t="s">
        <v>136</v>
      </c>
      <c r="G48" s="89"/>
      <c r="H48" s="89"/>
      <c r="I48" s="108">
        <v>18.88</v>
      </c>
      <c r="J48" s="109"/>
      <c r="K48" s="110">
        <v>10</v>
      </c>
      <c r="L48" s="109"/>
      <c r="M48" s="111">
        <v>6</v>
      </c>
      <c r="N48" s="61"/>
      <c r="O48" s="64">
        <v>8.879999999999999</v>
      </c>
      <c r="P48" s="65">
        <v>0.8879999999999999</v>
      </c>
    </row>
    <row r="49" spans="1:16" ht="14" x14ac:dyDescent="0.3">
      <c r="A49" s="105" t="s">
        <v>29</v>
      </c>
      <c r="B49" s="156" t="s">
        <v>139</v>
      </c>
      <c r="C49" s="106">
        <v>78.487762890239992</v>
      </c>
      <c r="D49" s="89"/>
      <c r="E49" s="107">
        <v>78.487762890239992</v>
      </c>
      <c r="F49" s="57"/>
      <c r="G49" s="89"/>
      <c r="H49" s="89"/>
      <c r="I49" s="108">
        <v>113.02</v>
      </c>
      <c r="J49" s="109"/>
      <c r="K49" s="110">
        <v>59</v>
      </c>
      <c r="L49" s="109"/>
      <c r="M49" s="111">
        <v>35</v>
      </c>
      <c r="N49" s="61"/>
      <c r="O49" s="64">
        <v>54.019999999999996</v>
      </c>
      <c r="P49" s="65">
        <v>0.91559322033898294</v>
      </c>
    </row>
    <row r="50" spans="1:16" ht="14" x14ac:dyDescent="0.3">
      <c r="A50" s="105" t="s">
        <v>207</v>
      </c>
      <c r="B50" s="156" t="s">
        <v>105</v>
      </c>
      <c r="C50" s="112">
        <v>6.9794999999999998</v>
      </c>
      <c r="D50" s="89"/>
      <c r="E50" s="113">
        <v>10.07</v>
      </c>
      <c r="F50" s="57" t="s">
        <v>107</v>
      </c>
      <c r="G50" s="89"/>
      <c r="H50" s="89"/>
      <c r="I50" s="108">
        <v>10.050000000000001</v>
      </c>
      <c r="J50" s="109"/>
      <c r="K50" s="110">
        <v>5</v>
      </c>
      <c r="L50" s="109"/>
      <c r="M50" s="111">
        <v>3</v>
      </c>
      <c r="N50" s="61"/>
      <c r="O50" s="64">
        <v>5.0500000000000007</v>
      </c>
      <c r="P50" s="65">
        <v>1.0100000000000002</v>
      </c>
    </row>
    <row r="51" spans="1:16" ht="14" x14ac:dyDescent="0.3">
      <c r="A51" s="105" t="s">
        <v>120</v>
      </c>
      <c r="B51" s="156" t="s">
        <v>116</v>
      </c>
      <c r="C51" s="106">
        <v>15.491005833599999</v>
      </c>
      <c r="D51" s="89"/>
      <c r="E51" s="107">
        <v>15.491005833599999</v>
      </c>
      <c r="F51" s="57"/>
      <c r="G51" s="89"/>
      <c r="H51" s="89"/>
      <c r="I51" s="108">
        <v>22.31</v>
      </c>
      <c r="J51" s="109"/>
      <c r="K51" s="110">
        <v>12</v>
      </c>
      <c r="L51" s="109"/>
      <c r="M51" s="111">
        <v>7</v>
      </c>
      <c r="N51" s="61"/>
      <c r="O51" s="64">
        <v>10.309999999999999</v>
      </c>
      <c r="P51" s="65">
        <v>0.85916666666666652</v>
      </c>
    </row>
    <row r="52" spans="1:16" ht="14" x14ac:dyDescent="0.3">
      <c r="A52" s="105" t="s">
        <v>121</v>
      </c>
      <c r="B52" s="156" t="s">
        <v>116</v>
      </c>
      <c r="C52" s="106">
        <v>25.818343055999996</v>
      </c>
      <c r="D52" s="89"/>
      <c r="E52" s="107">
        <v>25.818343055999996</v>
      </c>
      <c r="F52" s="57"/>
      <c r="G52" s="89"/>
      <c r="H52" s="89"/>
      <c r="I52" s="108">
        <v>37.18</v>
      </c>
      <c r="J52" s="109"/>
      <c r="K52" s="110">
        <v>19</v>
      </c>
      <c r="L52" s="109"/>
      <c r="M52" s="111">
        <v>11</v>
      </c>
      <c r="N52" s="61"/>
      <c r="O52" s="64">
        <v>18.18</v>
      </c>
      <c r="P52" s="65">
        <v>0.95684210526315783</v>
      </c>
    </row>
    <row r="53" spans="1:16" ht="14" x14ac:dyDescent="0.3">
      <c r="A53" s="105" t="s">
        <v>208</v>
      </c>
      <c r="B53" s="156" t="s">
        <v>105</v>
      </c>
      <c r="C53" s="112">
        <v>17.177325</v>
      </c>
      <c r="D53" s="89"/>
      <c r="E53" s="114">
        <v>10.07</v>
      </c>
      <c r="F53" s="57" t="s">
        <v>107</v>
      </c>
      <c r="G53" s="89"/>
      <c r="H53" s="89"/>
      <c r="I53" s="108">
        <v>24.74</v>
      </c>
      <c r="J53" s="109"/>
      <c r="K53" s="110">
        <v>13</v>
      </c>
      <c r="L53" s="109"/>
      <c r="M53" s="111">
        <v>8</v>
      </c>
      <c r="N53" s="61"/>
      <c r="O53" s="64">
        <v>11.739999999999998</v>
      </c>
      <c r="P53" s="65">
        <v>0.903076923076923</v>
      </c>
    </row>
    <row r="54" spans="1:16" ht="14" x14ac:dyDescent="0.3">
      <c r="A54" s="105" t="s">
        <v>129</v>
      </c>
      <c r="B54" s="156" t="s">
        <v>123</v>
      </c>
      <c r="C54" s="106">
        <v>245.79062589311999</v>
      </c>
      <c r="D54" s="89"/>
      <c r="E54" s="107">
        <v>245.79062589311999</v>
      </c>
      <c r="F54" s="57"/>
      <c r="G54" s="89"/>
      <c r="H54" s="89"/>
      <c r="I54" s="108">
        <v>353.94</v>
      </c>
      <c r="J54" s="109"/>
      <c r="K54" s="110">
        <v>184</v>
      </c>
      <c r="L54" s="109"/>
      <c r="M54" s="111">
        <v>110</v>
      </c>
      <c r="N54" s="61"/>
      <c r="O54" s="64">
        <v>169.94</v>
      </c>
      <c r="P54" s="65">
        <v>0.92358695652173917</v>
      </c>
    </row>
    <row r="55" spans="1:16" ht="14" x14ac:dyDescent="0.3">
      <c r="A55" s="105" t="s">
        <v>130</v>
      </c>
      <c r="B55" s="156" t="s">
        <v>123</v>
      </c>
      <c r="C55" s="106">
        <v>168.33559672511998</v>
      </c>
      <c r="D55" s="89"/>
      <c r="E55" s="107">
        <v>168.33559672511998</v>
      </c>
      <c r="F55" s="57"/>
      <c r="G55" s="89"/>
      <c r="H55" s="89"/>
      <c r="I55" s="108">
        <v>242.4</v>
      </c>
      <c r="J55" s="109"/>
      <c r="K55" s="110">
        <v>126</v>
      </c>
      <c r="L55" s="109"/>
      <c r="M55" s="111">
        <v>76</v>
      </c>
      <c r="N55" s="61"/>
      <c r="O55" s="64">
        <v>116.4</v>
      </c>
      <c r="P55" s="65">
        <v>0.92380952380952386</v>
      </c>
    </row>
    <row r="56" spans="1:16" ht="14" x14ac:dyDescent="0.3">
      <c r="A56" s="105" t="s">
        <v>131</v>
      </c>
      <c r="B56" s="156" t="s">
        <v>123</v>
      </c>
      <c r="C56" s="106">
        <v>361.45680278399993</v>
      </c>
      <c r="D56" s="89"/>
      <c r="E56" s="107">
        <v>361.45680278399993</v>
      </c>
      <c r="F56" s="57"/>
      <c r="G56" s="89"/>
      <c r="H56" s="89"/>
      <c r="I56" s="108">
        <v>520.5</v>
      </c>
      <c r="J56" s="109"/>
      <c r="K56" s="110">
        <v>271</v>
      </c>
      <c r="L56" s="109"/>
      <c r="M56" s="111">
        <v>163</v>
      </c>
      <c r="N56" s="61"/>
      <c r="O56" s="64">
        <v>249.5</v>
      </c>
      <c r="P56" s="65">
        <v>0.92066420664206639</v>
      </c>
    </row>
    <row r="57" spans="1:16" ht="14" x14ac:dyDescent="0.3">
      <c r="A57" s="105" t="s">
        <v>209</v>
      </c>
      <c r="B57" s="156" t="s">
        <v>105</v>
      </c>
      <c r="C57" s="112">
        <v>33.549462890624994</v>
      </c>
      <c r="D57" s="89"/>
      <c r="E57" s="114">
        <v>14.29</v>
      </c>
      <c r="F57" s="57" t="s">
        <v>108</v>
      </c>
      <c r="G57" s="89"/>
      <c r="H57" s="89"/>
      <c r="I57" s="108">
        <v>48.31</v>
      </c>
      <c r="J57" s="109"/>
      <c r="K57" s="110">
        <v>25</v>
      </c>
      <c r="L57" s="109"/>
      <c r="M57" s="111">
        <v>15</v>
      </c>
      <c r="N57" s="61"/>
      <c r="O57" s="64">
        <v>23.310000000000002</v>
      </c>
      <c r="P57" s="65">
        <v>0.93240000000000012</v>
      </c>
    </row>
    <row r="58" spans="1:16" ht="14" x14ac:dyDescent="0.3">
      <c r="A58" s="105" t="s">
        <v>210</v>
      </c>
      <c r="B58" s="156" t="s">
        <v>105</v>
      </c>
      <c r="C58" s="112">
        <v>6.9794999999999998</v>
      </c>
      <c r="D58" s="89"/>
      <c r="E58" s="113">
        <v>10.07</v>
      </c>
      <c r="F58" s="57" t="s">
        <v>107</v>
      </c>
      <c r="G58" s="89"/>
      <c r="H58" s="89"/>
      <c r="I58" s="108">
        <v>10.050000000000001</v>
      </c>
      <c r="J58" s="109"/>
      <c r="K58" s="110">
        <v>5</v>
      </c>
      <c r="L58" s="109"/>
      <c r="M58" s="111">
        <v>3</v>
      </c>
      <c r="N58" s="61"/>
      <c r="O58" s="64">
        <v>5.0500000000000007</v>
      </c>
      <c r="P58" s="65">
        <v>1.0100000000000002</v>
      </c>
    </row>
    <row r="59" spans="1:16" ht="14" x14ac:dyDescent="0.3">
      <c r="A59" s="105" t="s">
        <v>211</v>
      </c>
      <c r="B59" s="156" t="s">
        <v>155</v>
      </c>
      <c r="C59" s="112">
        <v>18.431049999999999</v>
      </c>
      <c r="D59" s="89"/>
      <c r="E59" s="114">
        <v>15.34</v>
      </c>
      <c r="F59" s="57" t="s">
        <v>157</v>
      </c>
      <c r="G59" s="89"/>
      <c r="H59" s="89"/>
      <c r="I59" s="108">
        <v>26.54</v>
      </c>
      <c r="J59" s="109"/>
      <c r="K59" s="110">
        <v>14</v>
      </c>
      <c r="L59" s="109"/>
      <c r="M59" s="111">
        <v>8</v>
      </c>
      <c r="N59" s="61"/>
      <c r="O59" s="64">
        <v>12.54</v>
      </c>
      <c r="P59" s="65">
        <v>0.89571428571428569</v>
      </c>
    </row>
    <row r="60" spans="1:16" ht="14" x14ac:dyDescent="0.3">
      <c r="A60" s="105" t="s">
        <v>212</v>
      </c>
      <c r="B60" s="156" t="s">
        <v>133</v>
      </c>
      <c r="C60" s="106">
        <v>10.329660000000001</v>
      </c>
      <c r="D60" s="89"/>
      <c r="E60" s="107">
        <v>10.329660000000001</v>
      </c>
      <c r="F60" s="57"/>
      <c r="G60" s="89"/>
      <c r="H60" s="89"/>
      <c r="I60" s="108">
        <v>14.87</v>
      </c>
      <c r="J60" s="109"/>
      <c r="K60" s="110">
        <v>8</v>
      </c>
      <c r="L60" s="109"/>
      <c r="M60" s="111">
        <v>5</v>
      </c>
      <c r="N60" s="61"/>
      <c r="O60" s="64">
        <v>6.8699999999999992</v>
      </c>
      <c r="P60" s="65">
        <v>0.8587499999999999</v>
      </c>
    </row>
    <row r="61" spans="1:16" ht="14" x14ac:dyDescent="0.3">
      <c r="A61" s="105" t="s">
        <v>213</v>
      </c>
      <c r="B61" s="156" t="s">
        <v>133</v>
      </c>
      <c r="C61" s="112">
        <v>8.1168999999999993</v>
      </c>
      <c r="D61" s="89"/>
      <c r="E61" s="114">
        <v>6.76</v>
      </c>
      <c r="F61" s="57" t="s">
        <v>136</v>
      </c>
      <c r="G61" s="89"/>
      <c r="H61" s="89"/>
      <c r="I61" s="108">
        <v>11.69</v>
      </c>
      <c r="J61" s="109"/>
      <c r="K61" s="110">
        <v>6</v>
      </c>
      <c r="L61" s="109"/>
      <c r="M61" s="111">
        <v>4</v>
      </c>
      <c r="N61" s="61"/>
      <c r="O61" s="64">
        <v>5.6899999999999995</v>
      </c>
      <c r="P61" s="65">
        <v>0.94833333333333325</v>
      </c>
    </row>
    <row r="62" spans="1:16" ht="14" x14ac:dyDescent="0.3">
      <c r="A62" s="105" t="s">
        <v>214</v>
      </c>
      <c r="B62" s="156" t="s">
        <v>105</v>
      </c>
      <c r="C62" s="112">
        <v>9.6782399999999988</v>
      </c>
      <c r="D62" s="89"/>
      <c r="E62" s="114">
        <v>10.07</v>
      </c>
      <c r="F62" s="57" t="s">
        <v>107</v>
      </c>
      <c r="G62" s="89"/>
      <c r="H62" s="89"/>
      <c r="I62" s="108">
        <v>13.94</v>
      </c>
      <c r="J62" s="109"/>
      <c r="K62" s="110">
        <v>7</v>
      </c>
      <c r="L62" s="109"/>
      <c r="M62" s="111">
        <v>4</v>
      </c>
      <c r="N62" s="61"/>
      <c r="O62" s="64">
        <v>6.9399999999999995</v>
      </c>
      <c r="P62" s="65">
        <v>0.99142857142857133</v>
      </c>
    </row>
    <row r="63" spans="1:16" ht="14" x14ac:dyDescent="0.3">
      <c r="A63" s="105" t="s">
        <v>215</v>
      </c>
      <c r="B63" s="156" t="s">
        <v>105</v>
      </c>
      <c r="C63" s="112">
        <v>6.9794999999999998</v>
      </c>
      <c r="D63" s="89"/>
      <c r="E63" s="113">
        <v>14.29</v>
      </c>
      <c r="F63" s="57" t="s">
        <v>108</v>
      </c>
      <c r="G63" s="89"/>
      <c r="H63" s="89"/>
      <c r="I63" s="108">
        <v>10.050000000000001</v>
      </c>
      <c r="J63" s="109"/>
      <c r="K63" s="110">
        <v>5</v>
      </c>
      <c r="L63" s="109"/>
      <c r="M63" s="111">
        <v>3</v>
      </c>
      <c r="N63" s="61"/>
      <c r="O63" s="64">
        <v>5.0500000000000007</v>
      </c>
      <c r="P63" s="65">
        <v>1.0100000000000002</v>
      </c>
    </row>
    <row r="64" spans="1:16" ht="14" x14ac:dyDescent="0.3">
      <c r="A64" s="105" t="s">
        <v>216</v>
      </c>
      <c r="B64" s="156" t="s">
        <v>155</v>
      </c>
      <c r="C64" s="112">
        <v>14.74484</v>
      </c>
      <c r="D64" s="89"/>
      <c r="E64" s="118">
        <v>9.41</v>
      </c>
      <c r="F64" s="57" t="s">
        <v>156</v>
      </c>
      <c r="G64" s="89"/>
      <c r="H64" s="89"/>
      <c r="I64" s="108">
        <v>21.23</v>
      </c>
      <c r="J64" s="109"/>
      <c r="K64" s="110">
        <v>11</v>
      </c>
      <c r="L64" s="109"/>
      <c r="M64" s="111">
        <v>7</v>
      </c>
      <c r="N64" s="61"/>
      <c r="O64" s="64">
        <v>10.23</v>
      </c>
      <c r="P64" s="65">
        <v>0.93</v>
      </c>
    </row>
    <row r="65" spans="1:16" ht="14" x14ac:dyDescent="0.3">
      <c r="A65" s="105" t="s">
        <v>217</v>
      </c>
      <c r="B65" s="156" t="s">
        <v>105</v>
      </c>
      <c r="C65" s="112">
        <v>6.9794999999999998</v>
      </c>
      <c r="D65" s="89"/>
      <c r="E65" s="113">
        <v>7.26</v>
      </c>
      <c r="F65" s="57" t="s">
        <v>106</v>
      </c>
      <c r="G65" s="89"/>
      <c r="H65" s="89"/>
      <c r="I65" s="108">
        <v>10.050000000000001</v>
      </c>
      <c r="J65" s="109"/>
      <c r="K65" s="110">
        <v>5</v>
      </c>
      <c r="L65" s="109"/>
      <c r="M65" s="111">
        <v>3</v>
      </c>
      <c r="N65" s="61"/>
      <c r="O65" s="64">
        <v>5.0500000000000007</v>
      </c>
      <c r="P65" s="65">
        <v>1.0100000000000002</v>
      </c>
    </row>
    <row r="66" spans="1:16" ht="14" x14ac:dyDescent="0.3">
      <c r="A66" s="105" t="s">
        <v>135</v>
      </c>
      <c r="B66" s="156" t="s">
        <v>105</v>
      </c>
      <c r="C66" s="106">
        <v>8.2618697779199977</v>
      </c>
      <c r="D66" s="89"/>
      <c r="E66" s="107">
        <v>8.2618697779199977</v>
      </c>
      <c r="F66" s="57"/>
      <c r="G66" s="89"/>
      <c r="H66" s="89"/>
      <c r="I66" s="108">
        <v>11.9</v>
      </c>
      <c r="J66" s="109"/>
      <c r="K66" s="110">
        <v>6</v>
      </c>
      <c r="L66" s="109"/>
      <c r="M66" s="111">
        <v>4</v>
      </c>
      <c r="N66" s="61"/>
      <c r="O66" s="64">
        <v>5.9</v>
      </c>
      <c r="P66" s="65">
        <v>0.98333333333333339</v>
      </c>
    </row>
    <row r="67" spans="1:16" ht="28" x14ac:dyDescent="0.3">
      <c r="A67" s="105" t="s">
        <v>134</v>
      </c>
      <c r="B67" s="156" t="s">
        <v>133</v>
      </c>
      <c r="C67" s="106">
        <v>4.1309348889599988</v>
      </c>
      <c r="D67" s="89"/>
      <c r="E67" s="107">
        <v>4.1309348889599988</v>
      </c>
      <c r="F67" s="57"/>
      <c r="G67" s="89"/>
      <c r="H67" s="89"/>
      <c r="I67" s="108">
        <v>5.95</v>
      </c>
      <c r="J67" s="109"/>
      <c r="K67" s="110">
        <v>3</v>
      </c>
      <c r="L67" s="109"/>
      <c r="M67" s="111">
        <v>2</v>
      </c>
      <c r="N67" s="61"/>
      <c r="O67" s="64">
        <v>2.95</v>
      </c>
      <c r="P67" s="65">
        <v>0.98333333333333339</v>
      </c>
    </row>
    <row r="68" spans="1:16" ht="28" x14ac:dyDescent="0.3">
      <c r="A68" s="105" t="s">
        <v>218</v>
      </c>
      <c r="B68" s="156" t="s">
        <v>123</v>
      </c>
      <c r="C68" s="112">
        <v>17.177325</v>
      </c>
      <c r="D68" s="89"/>
      <c r="E68" s="114"/>
      <c r="F68" s="57"/>
      <c r="G68" s="89"/>
      <c r="H68" s="89"/>
      <c r="I68" s="108">
        <v>24.74</v>
      </c>
      <c r="J68" s="109"/>
      <c r="K68" s="110">
        <v>13</v>
      </c>
      <c r="L68" s="109"/>
      <c r="M68" s="111">
        <v>8</v>
      </c>
      <c r="N68" s="61"/>
      <c r="O68" s="64">
        <v>11.739999999999998</v>
      </c>
      <c r="P68" s="65">
        <v>0.903076923076923</v>
      </c>
    </row>
    <row r="69" spans="1:16" ht="14" x14ac:dyDescent="0.3">
      <c r="A69" s="105" t="s">
        <v>219</v>
      </c>
      <c r="B69" s="156" t="s">
        <v>105</v>
      </c>
      <c r="C69" s="112">
        <v>9.6782399999999988</v>
      </c>
      <c r="D69" s="89"/>
      <c r="E69" s="114">
        <v>10.07</v>
      </c>
      <c r="F69" s="57" t="s">
        <v>107</v>
      </c>
      <c r="G69" s="89"/>
      <c r="H69" s="89"/>
      <c r="I69" s="108">
        <v>13.94</v>
      </c>
      <c r="J69" s="109"/>
      <c r="K69" s="110">
        <v>7</v>
      </c>
      <c r="L69" s="109"/>
      <c r="M69" s="111">
        <v>4</v>
      </c>
      <c r="N69" s="61"/>
      <c r="O69" s="64">
        <v>6.9399999999999995</v>
      </c>
      <c r="P69" s="65">
        <v>0.99142857142857133</v>
      </c>
    </row>
    <row r="70" spans="1:16" ht="14" x14ac:dyDescent="0.3">
      <c r="A70" s="105" t="s">
        <v>220</v>
      </c>
      <c r="B70" s="156" t="s">
        <v>105</v>
      </c>
      <c r="C70" s="112">
        <v>6.9794999999999998</v>
      </c>
      <c r="D70" s="89"/>
      <c r="E70" s="113">
        <v>10.07</v>
      </c>
      <c r="F70" s="57" t="s">
        <v>107</v>
      </c>
      <c r="G70" s="89"/>
      <c r="H70" s="89"/>
      <c r="I70" s="108">
        <v>10.050000000000001</v>
      </c>
      <c r="J70" s="109"/>
      <c r="K70" s="110">
        <v>5</v>
      </c>
      <c r="L70" s="109"/>
      <c r="M70" s="111">
        <v>3</v>
      </c>
      <c r="N70" s="61"/>
      <c r="O70" s="64">
        <v>5.0500000000000007</v>
      </c>
      <c r="P70" s="65">
        <v>1.0100000000000002</v>
      </c>
    </row>
    <row r="71" spans="1:16" ht="14" x14ac:dyDescent="0.3">
      <c r="A71" s="105" t="s">
        <v>221</v>
      </c>
      <c r="B71" s="156" t="s">
        <v>155</v>
      </c>
      <c r="C71" s="112">
        <v>14.74484</v>
      </c>
      <c r="D71" s="89"/>
      <c r="E71" s="114">
        <v>10.84</v>
      </c>
      <c r="F71" s="115" t="s">
        <v>158</v>
      </c>
      <c r="G71" s="89"/>
      <c r="H71" s="89"/>
      <c r="I71" s="108">
        <v>21.23</v>
      </c>
      <c r="J71" s="109"/>
      <c r="K71" s="110">
        <v>11</v>
      </c>
      <c r="L71" s="109"/>
      <c r="M71" s="111">
        <v>7</v>
      </c>
      <c r="N71" s="61"/>
      <c r="O71" s="64">
        <v>10.23</v>
      </c>
      <c r="P71" s="65">
        <v>0.93</v>
      </c>
    </row>
    <row r="72" spans="1:16" ht="14" x14ac:dyDescent="0.3">
      <c r="A72" s="105" t="s">
        <v>222</v>
      </c>
      <c r="B72" s="156" t="s">
        <v>155</v>
      </c>
      <c r="C72" s="112">
        <v>14.74484</v>
      </c>
      <c r="D72" s="89"/>
      <c r="E72" s="114">
        <v>9.41</v>
      </c>
      <c r="F72" s="57" t="s">
        <v>156</v>
      </c>
      <c r="G72" s="89"/>
      <c r="H72" s="89"/>
      <c r="I72" s="108">
        <v>21.23</v>
      </c>
      <c r="J72" s="109"/>
      <c r="K72" s="110">
        <v>11</v>
      </c>
      <c r="L72" s="109"/>
      <c r="M72" s="111">
        <v>7</v>
      </c>
      <c r="N72" s="61"/>
      <c r="O72" s="64">
        <v>10.23</v>
      </c>
      <c r="P72" s="65">
        <v>0.93</v>
      </c>
    </row>
    <row r="73" spans="1:16" ht="14" x14ac:dyDescent="0.3">
      <c r="A73" s="105" t="s">
        <v>223</v>
      </c>
      <c r="B73" s="156" t="s">
        <v>155</v>
      </c>
      <c r="C73" s="112">
        <v>44.9976806640625</v>
      </c>
      <c r="D73" s="89"/>
      <c r="E73" s="114"/>
      <c r="F73" s="57"/>
      <c r="G73" s="89"/>
      <c r="H73" s="89"/>
      <c r="I73" s="108">
        <v>64.8</v>
      </c>
      <c r="J73" s="109"/>
      <c r="K73" s="110">
        <v>34</v>
      </c>
      <c r="L73" s="109"/>
      <c r="M73" s="111">
        <v>20</v>
      </c>
      <c r="N73" s="61"/>
      <c r="O73" s="64">
        <v>30.799999999999997</v>
      </c>
      <c r="P73" s="65">
        <v>0.90588235294117636</v>
      </c>
    </row>
    <row r="74" spans="1:16" ht="14" x14ac:dyDescent="0.3">
      <c r="A74" s="105" t="s">
        <v>224</v>
      </c>
      <c r="B74" s="156" t="s">
        <v>155</v>
      </c>
      <c r="C74" s="112">
        <v>14.74484</v>
      </c>
      <c r="D74" s="89"/>
      <c r="E74" s="114">
        <v>10.84</v>
      </c>
      <c r="F74" s="115" t="s">
        <v>158</v>
      </c>
      <c r="G74" s="89"/>
      <c r="H74" s="89"/>
      <c r="I74" s="108">
        <v>21.23</v>
      </c>
      <c r="J74" s="109"/>
      <c r="K74" s="110">
        <v>11</v>
      </c>
      <c r="L74" s="109"/>
      <c r="M74" s="111">
        <v>7</v>
      </c>
      <c r="N74" s="61"/>
      <c r="O74" s="64">
        <v>10.23</v>
      </c>
      <c r="P74" s="65">
        <v>0.93</v>
      </c>
    </row>
    <row r="75" spans="1:16" ht="28" x14ac:dyDescent="0.3">
      <c r="A75" s="105" t="s">
        <v>159</v>
      </c>
      <c r="B75" s="156" t="s">
        <v>155</v>
      </c>
      <c r="C75" s="106">
        <v>20.654674444799998</v>
      </c>
      <c r="D75" s="89"/>
      <c r="E75" s="107">
        <v>20.654674444799998</v>
      </c>
      <c r="F75" s="57"/>
      <c r="G75" s="89"/>
      <c r="H75" s="89"/>
      <c r="I75" s="108">
        <v>29.74</v>
      </c>
      <c r="J75" s="109"/>
      <c r="K75" s="110">
        <v>15</v>
      </c>
      <c r="L75" s="109"/>
      <c r="M75" s="111">
        <v>9</v>
      </c>
      <c r="N75" s="61"/>
      <c r="O75" s="64">
        <v>14.739999999999998</v>
      </c>
      <c r="P75" s="65">
        <v>0.98266666666666658</v>
      </c>
    </row>
    <row r="76" spans="1:16" ht="14" x14ac:dyDescent="0.3">
      <c r="A76" s="105" t="s">
        <v>225</v>
      </c>
      <c r="B76" s="156" t="s">
        <v>155</v>
      </c>
      <c r="C76" s="112">
        <v>28.798515625</v>
      </c>
      <c r="D76" s="89"/>
      <c r="E76" s="114">
        <v>10.84</v>
      </c>
      <c r="F76" s="115" t="s">
        <v>158</v>
      </c>
      <c r="G76" s="89"/>
      <c r="H76" s="89"/>
      <c r="I76" s="108">
        <v>41.47</v>
      </c>
      <c r="J76" s="109"/>
      <c r="K76" s="110">
        <v>22</v>
      </c>
      <c r="L76" s="109"/>
      <c r="M76" s="111">
        <v>13</v>
      </c>
      <c r="N76" s="61"/>
      <c r="O76" s="64">
        <v>19.47</v>
      </c>
      <c r="P76" s="65">
        <v>0.8849999999999999</v>
      </c>
    </row>
    <row r="77" spans="1:16" ht="14" x14ac:dyDescent="0.3">
      <c r="A77" s="105" t="s">
        <v>226</v>
      </c>
      <c r="B77" s="156" t="s">
        <v>105</v>
      </c>
      <c r="C77" s="112">
        <v>13.741859999999999</v>
      </c>
      <c r="D77" s="89"/>
      <c r="E77" s="114">
        <v>10.07</v>
      </c>
      <c r="F77" s="57" t="s">
        <v>107</v>
      </c>
      <c r="G77" s="89"/>
      <c r="H77" s="89"/>
      <c r="I77" s="108">
        <v>19.79</v>
      </c>
      <c r="J77" s="109"/>
      <c r="K77" s="110">
        <v>10</v>
      </c>
      <c r="L77" s="109"/>
      <c r="M77" s="111">
        <v>6</v>
      </c>
      <c r="N77" s="61"/>
      <c r="O77" s="64">
        <v>9.7899999999999991</v>
      </c>
      <c r="P77" s="65">
        <v>0.97899999999999987</v>
      </c>
    </row>
    <row r="78" spans="1:16" ht="14" x14ac:dyDescent="0.3">
      <c r="A78" s="105" t="s">
        <v>227</v>
      </c>
      <c r="B78" s="156" t="s">
        <v>105</v>
      </c>
      <c r="C78" s="112">
        <v>21.471656249999999</v>
      </c>
      <c r="D78" s="89"/>
      <c r="E78" s="118">
        <v>14.29</v>
      </c>
      <c r="F78" s="57" t="s">
        <v>108</v>
      </c>
      <c r="G78" s="89"/>
      <c r="H78" s="89"/>
      <c r="I78" s="108">
        <v>30.92</v>
      </c>
      <c r="J78" s="109"/>
      <c r="K78" s="110">
        <v>16</v>
      </c>
      <c r="L78" s="109"/>
      <c r="M78" s="111">
        <v>10</v>
      </c>
      <c r="N78" s="61"/>
      <c r="O78" s="64">
        <v>14.920000000000002</v>
      </c>
      <c r="P78" s="65">
        <v>0.93250000000000011</v>
      </c>
    </row>
    <row r="79" spans="1:16" ht="14" x14ac:dyDescent="0.3">
      <c r="A79" s="105" t="s">
        <v>228</v>
      </c>
      <c r="B79" s="156" t="s">
        <v>105</v>
      </c>
      <c r="C79" s="112">
        <v>33.549462890625001</v>
      </c>
      <c r="D79" s="89"/>
      <c r="E79" s="114">
        <v>14.29</v>
      </c>
      <c r="F79" s="57" t="s">
        <v>108</v>
      </c>
      <c r="G79" s="89"/>
      <c r="H79" s="89"/>
      <c r="I79" s="108">
        <v>48.31</v>
      </c>
      <c r="J79" s="109"/>
      <c r="K79" s="110">
        <v>25</v>
      </c>
      <c r="L79" s="109"/>
      <c r="M79" s="111">
        <v>15</v>
      </c>
      <c r="N79" s="61"/>
      <c r="O79" s="64">
        <v>23.310000000000002</v>
      </c>
      <c r="P79" s="65">
        <v>0.93240000000000012</v>
      </c>
    </row>
    <row r="80" spans="1:16" ht="14" x14ac:dyDescent="0.3">
      <c r="A80" s="105" t="s">
        <v>229</v>
      </c>
      <c r="B80" s="156" t="s">
        <v>105</v>
      </c>
      <c r="C80" s="112">
        <v>33.549462890625001</v>
      </c>
      <c r="D80" s="89"/>
      <c r="E80" s="114">
        <v>14.29</v>
      </c>
      <c r="F80" s="57" t="s">
        <v>108</v>
      </c>
      <c r="G80" s="89"/>
      <c r="H80" s="89"/>
      <c r="I80" s="108">
        <v>48.31</v>
      </c>
      <c r="J80" s="109"/>
      <c r="K80" s="110">
        <v>25</v>
      </c>
      <c r="L80" s="109"/>
      <c r="M80" s="111">
        <v>15</v>
      </c>
      <c r="N80" s="61"/>
      <c r="O80" s="64">
        <v>23.310000000000002</v>
      </c>
      <c r="P80" s="65">
        <v>0.93240000000000012</v>
      </c>
    </row>
    <row r="81" spans="1:16" ht="14" x14ac:dyDescent="0.3">
      <c r="A81" s="105" t="s">
        <v>230</v>
      </c>
      <c r="B81" s="156" t="s">
        <v>105</v>
      </c>
      <c r="C81" s="112">
        <v>21.471656249999999</v>
      </c>
      <c r="D81" s="89"/>
      <c r="E81" s="114">
        <v>14.29</v>
      </c>
      <c r="F81" s="57" t="s">
        <v>108</v>
      </c>
      <c r="G81" s="89"/>
      <c r="H81" s="89"/>
      <c r="I81" s="108">
        <v>30.92</v>
      </c>
      <c r="J81" s="109"/>
      <c r="K81" s="110">
        <v>16</v>
      </c>
      <c r="L81" s="109"/>
      <c r="M81" s="111">
        <v>10</v>
      </c>
      <c r="N81" s="61"/>
      <c r="O81" s="64">
        <v>14.920000000000002</v>
      </c>
      <c r="P81" s="65">
        <v>0.93250000000000011</v>
      </c>
    </row>
    <row r="82" spans="1:16" ht="14" x14ac:dyDescent="0.3">
      <c r="A82" s="105" t="s">
        <v>27</v>
      </c>
      <c r="B82" s="156" t="s">
        <v>133</v>
      </c>
      <c r="C82" s="106">
        <v>9.2946035001599991</v>
      </c>
      <c r="D82" s="89"/>
      <c r="E82" s="107">
        <v>9.2946035001599991</v>
      </c>
      <c r="F82" s="57"/>
      <c r="G82" s="89"/>
      <c r="H82" s="89"/>
      <c r="I82" s="108">
        <v>13.38</v>
      </c>
      <c r="J82" s="109"/>
      <c r="K82" s="110">
        <v>7</v>
      </c>
      <c r="L82" s="109"/>
      <c r="M82" s="111">
        <v>4</v>
      </c>
      <c r="N82" s="61"/>
      <c r="O82" s="64">
        <v>6.3800000000000008</v>
      </c>
      <c r="P82" s="65">
        <v>0.91142857142857159</v>
      </c>
    </row>
    <row r="83" spans="1:16" ht="14" x14ac:dyDescent="0.3">
      <c r="A83" s="105" t="s">
        <v>231</v>
      </c>
      <c r="B83" s="156" t="s">
        <v>105</v>
      </c>
      <c r="C83" s="112">
        <v>9.6782399999999988</v>
      </c>
      <c r="D83" s="89"/>
      <c r="E83" s="114">
        <v>7.26</v>
      </c>
      <c r="F83" s="57" t="s">
        <v>106</v>
      </c>
      <c r="G83" s="89"/>
      <c r="H83" s="89"/>
      <c r="I83" s="108">
        <v>13.94</v>
      </c>
      <c r="J83" s="109"/>
      <c r="K83" s="110">
        <v>7</v>
      </c>
      <c r="L83" s="109"/>
      <c r="M83" s="111">
        <v>4</v>
      </c>
      <c r="N83" s="61"/>
      <c r="O83" s="64">
        <v>6.9399999999999995</v>
      </c>
      <c r="P83" s="65">
        <v>0.99142857142857133</v>
      </c>
    </row>
    <row r="84" spans="1:16" ht="14" x14ac:dyDescent="0.3">
      <c r="A84" s="105" t="s">
        <v>232</v>
      </c>
      <c r="B84" s="156" t="s">
        <v>133</v>
      </c>
      <c r="C84" s="112">
        <v>36.19</v>
      </c>
      <c r="D84" s="89"/>
      <c r="E84" s="114">
        <v>6.76</v>
      </c>
      <c r="F84" s="57" t="s">
        <v>136</v>
      </c>
      <c r="G84" s="89"/>
      <c r="H84" s="89"/>
      <c r="I84" s="108">
        <v>52.11</v>
      </c>
      <c r="J84" s="109"/>
      <c r="K84" s="110">
        <v>27</v>
      </c>
      <c r="L84" s="109"/>
      <c r="M84" s="111">
        <v>16</v>
      </c>
      <c r="N84" s="61"/>
      <c r="O84" s="64">
        <v>25.11</v>
      </c>
      <c r="P84" s="65">
        <v>0.92999999999999994</v>
      </c>
    </row>
    <row r="85" spans="1:16" ht="14" x14ac:dyDescent="0.3">
      <c r="A85" s="105" t="s">
        <v>28</v>
      </c>
      <c r="B85" s="156" t="s">
        <v>139</v>
      </c>
      <c r="C85" s="106">
        <v>173.25829413446399</v>
      </c>
      <c r="D85" s="89"/>
      <c r="E85" s="107">
        <v>173.25829413446399</v>
      </c>
      <c r="F85" s="57"/>
      <c r="G85" s="89"/>
      <c r="H85" s="89"/>
      <c r="I85" s="108">
        <v>249.49</v>
      </c>
      <c r="J85" s="109"/>
      <c r="K85" s="110">
        <v>130</v>
      </c>
      <c r="L85" s="109"/>
      <c r="M85" s="111">
        <v>78</v>
      </c>
      <c r="N85" s="61"/>
      <c r="O85" s="64">
        <v>119.49000000000001</v>
      </c>
      <c r="P85" s="65">
        <v>0.91915384615384621</v>
      </c>
    </row>
    <row r="86" spans="1:16" ht="14" x14ac:dyDescent="0.3">
      <c r="A86" s="105" t="s">
        <v>233</v>
      </c>
      <c r="B86" s="156" t="s">
        <v>155</v>
      </c>
      <c r="C86" s="112">
        <v>23.038812499999999</v>
      </c>
      <c r="D86" s="89"/>
      <c r="E86" s="114">
        <v>9.41</v>
      </c>
      <c r="F86" s="57" t="s">
        <v>156</v>
      </c>
      <c r="G86" s="89"/>
      <c r="H86" s="89"/>
      <c r="I86" s="108">
        <v>33.18</v>
      </c>
      <c r="J86" s="109"/>
      <c r="K86" s="110">
        <v>17</v>
      </c>
      <c r="L86" s="109"/>
      <c r="M86" s="111">
        <v>10</v>
      </c>
      <c r="N86" s="61"/>
      <c r="O86" s="64">
        <v>16.18</v>
      </c>
      <c r="P86" s="65">
        <v>0.95176470588235296</v>
      </c>
    </row>
    <row r="87" spans="1:16" ht="14" x14ac:dyDescent="0.3">
      <c r="A87" s="105" t="s">
        <v>234</v>
      </c>
      <c r="B87" s="156" t="s">
        <v>105</v>
      </c>
      <c r="C87" s="112">
        <v>9.6782399999999988</v>
      </c>
      <c r="D87" s="89"/>
      <c r="E87" s="114">
        <v>10.07</v>
      </c>
      <c r="F87" s="57" t="s">
        <v>107</v>
      </c>
      <c r="G87" s="89"/>
      <c r="H87" s="89"/>
      <c r="I87" s="108">
        <v>13.94</v>
      </c>
      <c r="J87" s="109"/>
      <c r="K87" s="110">
        <v>7</v>
      </c>
      <c r="L87" s="109"/>
      <c r="M87" s="111">
        <v>4</v>
      </c>
      <c r="N87" s="61"/>
      <c r="O87" s="64">
        <v>6.9399999999999995</v>
      </c>
      <c r="P87" s="65">
        <v>0.99142857142857133</v>
      </c>
    </row>
    <row r="88" spans="1:16" ht="14" x14ac:dyDescent="0.3">
      <c r="A88" s="105" t="s">
        <v>235</v>
      </c>
      <c r="B88" s="156" t="s">
        <v>105</v>
      </c>
      <c r="C88" s="112">
        <v>6.9794999999999998</v>
      </c>
      <c r="D88" s="89"/>
      <c r="E88" s="113">
        <v>7.26</v>
      </c>
      <c r="F88" s="57" t="s">
        <v>106</v>
      </c>
      <c r="G88" s="89"/>
      <c r="H88" s="89"/>
      <c r="I88" s="108">
        <v>10.050000000000001</v>
      </c>
      <c r="J88" s="109"/>
      <c r="K88" s="110">
        <v>5</v>
      </c>
      <c r="L88" s="109"/>
      <c r="M88" s="111">
        <v>3</v>
      </c>
      <c r="N88" s="61"/>
      <c r="O88" s="64">
        <v>5.0500000000000007</v>
      </c>
      <c r="P88" s="65">
        <v>1.0100000000000002</v>
      </c>
    </row>
    <row r="89" spans="1:16" ht="14" x14ac:dyDescent="0.3">
      <c r="A89" s="105" t="s">
        <v>236</v>
      </c>
      <c r="B89" s="156" t="s">
        <v>133</v>
      </c>
      <c r="C89" s="112">
        <v>8.1168999999999993</v>
      </c>
      <c r="D89" s="89"/>
      <c r="E89" s="118">
        <v>6.76</v>
      </c>
      <c r="F89" s="57" t="s">
        <v>136</v>
      </c>
      <c r="G89" s="89"/>
      <c r="H89" s="89"/>
      <c r="I89" s="108">
        <v>11.69</v>
      </c>
      <c r="J89" s="109"/>
      <c r="K89" s="110">
        <v>6</v>
      </c>
      <c r="L89" s="109"/>
      <c r="M89" s="111">
        <v>4</v>
      </c>
      <c r="N89" s="61"/>
      <c r="O89" s="64">
        <v>5.6899999999999995</v>
      </c>
      <c r="P89" s="65">
        <v>0.94833333333333325</v>
      </c>
    </row>
    <row r="90" spans="1:16" ht="14" x14ac:dyDescent="0.3">
      <c r="A90" s="105" t="s">
        <v>144</v>
      </c>
      <c r="B90" s="156" t="s">
        <v>139</v>
      </c>
      <c r="C90" s="106">
        <v>574.91425705665586</v>
      </c>
      <c r="D90" s="89"/>
      <c r="E90" s="107">
        <v>574.91425705665586</v>
      </c>
      <c r="F90" s="57"/>
      <c r="G90" s="89"/>
      <c r="H90" s="89"/>
      <c r="I90" s="108">
        <v>827.88</v>
      </c>
      <c r="J90" s="109"/>
      <c r="K90" s="110">
        <v>431</v>
      </c>
      <c r="L90" s="109"/>
      <c r="M90" s="111">
        <v>259</v>
      </c>
      <c r="N90" s="61"/>
      <c r="O90" s="64">
        <v>396.88</v>
      </c>
      <c r="P90" s="65">
        <v>0.92083526682134564</v>
      </c>
    </row>
    <row r="91" spans="1:16" ht="14" x14ac:dyDescent="0.3">
      <c r="A91" s="105" t="s">
        <v>145</v>
      </c>
      <c r="B91" s="156" t="s">
        <v>139</v>
      </c>
      <c r="C91" s="106">
        <v>443.73125598911992</v>
      </c>
      <c r="D91" s="89"/>
      <c r="E91" s="107">
        <v>443.73125598911992</v>
      </c>
      <c r="F91" s="57"/>
      <c r="G91" s="89"/>
      <c r="H91" s="89"/>
      <c r="I91" s="108">
        <v>638.97</v>
      </c>
      <c r="J91" s="109"/>
      <c r="K91" s="110">
        <v>333</v>
      </c>
      <c r="L91" s="109"/>
      <c r="M91" s="111">
        <v>200</v>
      </c>
      <c r="N91" s="61"/>
      <c r="O91" s="64">
        <v>305.97000000000003</v>
      </c>
      <c r="P91" s="65">
        <v>0.91882882882882888</v>
      </c>
    </row>
    <row r="92" spans="1:16" ht="14" x14ac:dyDescent="0.3">
      <c r="A92" s="105" t="s">
        <v>146</v>
      </c>
      <c r="B92" s="156" t="s">
        <v>139</v>
      </c>
      <c r="C92" s="106">
        <v>365.75985995999997</v>
      </c>
      <c r="D92" s="89"/>
      <c r="E92" s="107">
        <v>365.75985995999997</v>
      </c>
      <c r="F92" s="57"/>
      <c r="G92" s="89"/>
      <c r="H92" s="89"/>
      <c r="I92" s="108">
        <v>526.69000000000005</v>
      </c>
      <c r="J92" s="109"/>
      <c r="K92" s="110">
        <v>274</v>
      </c>
      <c r="L92" s="109"/>
      <c r="M92" s="111">
        <v>164</v>
      </c>
      <c r="N92" s="61"/>
      <c r="O92" s="64">
        <v>252.69000000000005</v>
      </c>
      <c r="P92" s="65">
        <v>0.92222627737226293</v>
      </c>
    </row>
    <row r="93" spans="1:16" ht="14" x14ac:dyDescent="0.3">
      <c r="A93" s="105" t="s">
        <v>26</v>
      </c>
      <c r="B93" s="156" t="s">
        <v>139</v>
      </c>
      <c r="C93" s="106">
        <v>151.33852087991997</v>
      </c>
      <c r="D93" s="89"/>
      <c r="E93" s="107">
        <v>151.33852087991997</v>
      </c>
      <c r="F93" s="57"/>
      <c r="G93" s="89"/>
      <c r="H93" s="89"/>
      <c r="I93" s="108">
        <v>217.93</v>
      </c>
      <c r="J93" s="109"/>
      <c r="K93" s="110">
        <v>114</v>
      </c>
      <c r="L93" s="109"/>
      <c r="M93" s="111">
        <v>68</v>
      </c>
      <c r="N93" s="61"/>
      <c r="O93" s="64">
        <v>103.93</v>
      </c>
      <c r="P93" s="65">
        <v>0.91166666666666674</v>
      </c>
    </row>
    <row r="94" spans="1:16" ht="14" x14ac:dyDescent="0.3">
      <c r="A94" s="105" t="s">
        <v>237</v>
      </c>
      <c r="B94" s="156" t="s">
        <v>105</v>
      </c>
      <c r="C94" s="112">
        <v>13.741859999999999</v>
      </c>
      <c r="D94" s="89"/>
      <c r="E94" s="114">
        <v>7.26</v>
      </c>
      <c r="F94" s="57" t="s">
        <v>106</v>
      </c>
      <c r="G94" s="89"/>
      <c r="H94" s="89"/>
      <c r="I94" s="108">
        <v>19.79</v>
      </c>
      <c r="J94" s="109"/>
      <c r="K94" s="110">
        <v>10</v>
      </c>
      <c r="L94" s="109"/>
      <c r="M94" s="111">
        <v>6</v>
      </c>
      <c r="N94" s="61"/>
      <c r="O94" s="64">
        <v>9.7899999999999991</v>
      </c>
      <c r="P94" s="65">
        <v>0.97899999999999987</v>
      </c>
    </row>
    <row r="95" spans="1:16" ht="14" x14ac:dyDescent="0.3">
      <c r="A95" s="105" t="s">
        <v>238</v>
      </c>
      <c r="B95" s="156" t="s">
        <v>105</v>
      </c>
      <c r="C95" s="112">
        <v>6.9794999999999998</v>
      </c>
      <c r="D95" s="89"/>
      <c r="E95" s="113">
        <v>7.26</v>
      </c>
      <c r="F95" s="57" t="s">
        <v>106</v>
      </c>
      <c r="G95" s="89"/>
      <c r="H95" s="89"/>
      <c r="I95" s="108">
        <v>10.050000000000001</v>
      </c>
      <c r="J95" s="109"/>
      <c r="K95" s="110">
        <v>5</v>
      </c>
      <c r="L95" s="109"/>
      <c r="M95" s="111">
        <v>3</v>
      </c>
      <c r="N95" s="61"/>
      <c r="O95" s="64">
        <v>5.0500000000000007</v>
      </c>
      <c r="P95" s="65">
        <v>1.0100000000000002</v>
      </c>
    </row>
    <row r="96" spans="1:16" ht="14" x14ac:dyDescent="0.3">
      <c r="A96" s="105" t="s">
        <v>239</v>
      </c>
      <c r="B96" s="156" t="s">
        <v>155</v>
      </c>
      <c r="C96" s="112">
        <v>14.74484</v>
      </c>
      <c r="D96" s="89"/>
      <c r="E96" s="114">
        <v>10.84</v>
      </c>
      <c r="F96" s="115" t="s">
        <v>158</v>
      </c>
      <c r="G96" s="89"/>
      <c r="H96" s="89"/>
      <c r="I96" s="108">
        <v>21.23</v>
      </c>
      <c r="J96" s="109"/>
      <c r="K96" s="110">
        <v>11</v>
      </c>
      <c r="L96" s="109"/>
      <c r="M96" s="111">
        <v>7</v>
      </c>
      <c r="N96" s="61"/>
      <c r="O96" s="64">
        <v>10.23</v>
      </c>
      <c r="P96" s="65">
        <v>0.93</v>
      </c>
    </row>
    <row r="97" spans="1:16" ht="14" x14ac:dyDescent="0.3">
      <c r="A97" s="105" t="s">
        <v>132</v>
      </c>
      <c r="B97" s="156" t="s">
        <v>123</v>
      </c>
      <c r="C97" s="106">
        <v>386.37150383303998</v>
      </c>
      <c r="D97" s="89"/>
      <c r="E97" s="107">
        <v>386.37150383303998</v>
      </c>
      <c r="F97" s="57"/>
      <c r="G97" s="89"/>
      <c r="H97" s="89"/>
      <c r="I97" s="108">
        <v>556.37</v>
      </c>
      <c r="J97" s="109"/>
      <c r="K97" s="110">
        <v>290</v>
      </c>
      <c r="L97" s="109"/>
      <c r="M97" s="111">
        <v>174</v>
      </c>
      <c r="N97" s="61"/>
      <c r="O97" s="64">
        <v>266.37</v>
      </c>
      <c r="P97" s="65">
        <v>0.91851724137931035</v>
      </c>
    </row>
    <row r="98" spans="1:16" ht="28" x14ac:dyDescent="0.3">
      <c r="A98" s="105" t="s">
        <v>240</v>
      </c>
      <c r="B98" s="156" t="s">
        <v>105</v>
      </c>
      <c r="C98" s="112">
        <v>13.741859999999999</v>
      </c>
      <c r="D98" s="89"/>
      <c r="E98" s="118">
        <v>14.29</v>
      </c>
      <c r="F98" s="57" t="s">
        <v>108</v>
      </c>
      <c r="G98" s="89"/>
      <c r="H98" s="89"/>
      <c r="I98" s="108">
        <v>19.79</v>
      </c>
      <c r="J98" s="109"/>
      <c r="K98" s="110">
        <v>10</v>
      </c>
      <c r="L98" s="109"/>
      <c r="M98" s="111">
        <v>6</v>
      </c>
      <c r="N98" s="61"/>
      <c r="O98" s="64">
        <v>9.7899999999999991</v>
      </c>
      <c r="P98" s="65">
        <v>0.97899999999999987</v>
      </c>
    </row>
    <row r="99" spans="1:16" ht="14" x14ac:dyDescent="0.3">
      <c r="A99" s="116" t="s">
        <v>241</v>
      </c>
      <c r="B99" s="157" t="s">
        <v>133</v>
      </c>
      <c r="C99" s="117">
        <v>44.9976806640625</v>
      </c>
      <c r="D99" s="89"/>
      <c r="E99" s="114"/>
      <c r="F99" s="57"/>
      <c r="G99" s="89"/>
      <c r="H99" s="89"/>
      <c r="I99" s="108">
        <v>64.8</v>
      </c>
      <c r="J99" s="109"/>
      <c r="K99" s="110">
        <v>34</v>
      </c>
      <c r="L99" s="109"/>
      <c r="M99" s="111">
        <v>20</v>
      </c>
      <c r="N99" s="61"/>
      <c r="O99" s="64">
        <v>30.799999999999997</v>
      </c>
      <c r="P99" s="65">
        <v>0.90588235294117636</v>
      </c>
    </row>
    <row r="100" spans="1:16" ht="14" x14ac:dyDescent="0.3">
      <c r="A100" s="105" t="s">
        <v>242</v>
      </c>
      <c r="B100" s="156" t="s">
        <v>105</v>
      </c>
      <c r="C100" s="112">
        <v>9.6782399999999988</v>
      </c>
      <c r="D100" s="89"/>
      <c r="E100" s="114">
        <v>14.29</v>
      </c>
      <c r="F100" s="57" t="s">
        <v>108</v>
      </c>
      <c r="G100" s="89"/>
      <c r="H100" s="89"/>
      <c r="I100" s="108">
        <v>13.94</v>
      </c>
      <c r="J100" s="109"/>
      <c r="K100" s="110">
        <v>7</v>
      </c>
      <c r="L100" s="109"/>
      <c r="M100" s="111">
        <v>4</v>
      </c>
      <c r="N100" s="61"/>
      <c r="O100" s="64">
        <v>6.9399999999999995</v>
      </c>
      <c r="P100" s="65">
        <v>0.99142857142857133</v>
      </c>
    </row>
    <row r="101" spans="1:16" ht="14" x14ac:dyDescent="0.3">
      <c r="A101" s="105" t="s">
        <v>243</v>
      </c>
      <c r="B101" s="156" t="s">
        <v>105</v>
      </c>
      <c r="C101" s="112">
        <v>9.6782399999999988</v>
      </c>
      <c r="D101" s="89"/>
      <c r="E101" s="114">
        <v>14.29</v>
      </c>
      <c r="F101" s="57" t="s">
        <v>108</v>
      </c>
      <c r="G101" s="89"/>
      <c r="H101" s="89"/>
      <c r="I101" s="108">
        <v>13.94</v>
      </c>
      <c r="J101" s="109"/>
      <c r="K101" s="110">
        <v>7</v>
      </c>
      <c r="L101" s="109"/>
      <c r="M101" s="111">
        <v>4</v>
      </c>
      <c r="N101" s="61"/>
      <c r="O101" s="64">
        <v>6.9399999999999995</v>
      </c>
      <c r="P101" s="65">
        <v>0.99142857142857133</v>
      </c>
    </row>
    <row r="102" spans="1:16" ht="14" x14ac:dyDescent="0.3">
      <c r="A102" s="105" t="s">
        <v>244</v>
      </c>
      <c r="B102" s="156" t="s">
        <v>133</v>
      </c>
      <c r="C102" s="112">
        <v>13.11112</v>
      </c>
      <c r="D102" s="89"/>
      <c r="E102" s="118">
        <v>6.76</v>
      </c>
      <c r="F102" s="57" t="s">
        <v>136</v>
      </c>
      <c r="G102" s="89"/>
      <c r="H102" s="89"/>
      <c r="I102" s="108">
        <v>18.88</v>
      </c>
      <c r="J102" s="109"/>
      <c r="K102" s="110">
        <v>10</v>
      </c>
      <c r="L102" s="109"/>
      <c r="M102" s="111">
        <v>6</v>
      </c>
      <c r="N102" s="61"/>
      <c r="O102" s="64">
        <v>8.879999999999999</v>
      </c>
      <c r="P102" s="65">
        <v>0.8879999999999999</v>
      </c>
    </row>
    <row r="103" spans="1:16" ht="14" x14ac:dyDescent="0.3">
      <c r="A103" s="105" t="s">
        <v>245</v>
      </c>
      <c r="B103" s="156" t="s">
        <v>105</v>
      </c>
      <c r="C103" s="112">
        <v>13.741859999999999</v>
      </c>
      <c r="D103" s="89"/>
      <c r="E103" s="114">
        <v>14.29</v>
      </c>
      <c r="F103" s="57" t="s">
        <v>108</v>
      </c>
      <c r="G103" s="89"/>
      <c r="H103" s="89"/>
      <c r="I103" s="108">
        <v>19.79</v>
      </c>
      <c r="J103" s="109"/>
      <c r="K103" s="110">
        <v>10</v>
      </c>
      <c r="L103" s="109"/>
      <c r="M103" s="111">
        <v>6</v>
      </c>
      <c r="N103" s="61"/>
      <c r="O103" s="64">
        <v>9.7899999999999991</v>
      </c>
      <c r="P103" s="65">
        <v>0.97899999999999987</v>
      </c>
    </row>
    <row r="104" spans="1:16" ht="14" x14ac:dyDescent="0.3">
      <c r="A104" s="105" t="s">
        <v>246</v>
      </c>
      <c r="B104" s="156" t="s">
        <v>133</v>
      </c>
      <c r="C104" s="112">
        <v>8.1168999999999993</v>
      </c>
      <c r="D104" s="89"/>
      <c r="E104" s="118">
        <v>6.76</v>
      </c>
      <c r="F104" s="57" t="s">
        <v>136</v>
      </c>
      <c r="G104" s="89"/>
      <c r="H104" s="89"/>
      <c r="I104" s="108">
        <v>11.69</v>
      </c>
      <c r="J104" s="109"/>
      <c r="K104" s="110">
        <v>6</v>
      </c>
      <c r="L104" s="109"/>
      <c r="M104" s="111">
        <v>4</v>
      </c>
      <c r="N104" s="61"/>
      <c r="O104" s="64">
        <v>5.6899999999999995</v>
      </c>
      <c r="P104" s="65">
        <v>0.94833333333333325</v>
      </c>
    </row>
    <row r="105" spans="1:16" ht="14" x14ac:dyDescent="0.3">
      <c r="A105" s="116" t="s">
        <v>247</v>
      </c>
      <c r="B105" s="157" t="s">
        <v>133</v>
      </c>
      <c r="C105" s="117">
        <v>21.471656249999999</v>
      </c>
      <c r="D105" s="89"/>
      <c r="E105" s="114"/>
      <c r="F105" s="57"/>
      <c r="G105" s="89"/>
      <c r="H105" s="89"/>
      <c r="I105" s="108">
        <v>30.92</v>
      </c>
      <c r="J105" s="109"/>
      <c r="K105" s="110">
        <v>16</v>
      </c>
      <c r="L105" s="109"/>
      <c r="M105" s="111">
        <v>10</v>
      </c>
      <c r="N105" s="61"/>
      <c r="O105" s="64">
        <v>14.920000000000002</v>
      </c>
      <c r="P105" s="65">
        <v>0.93250000000000011</v>
      </c>
    </row>
    <row r="106" spans="1:16" ht="14" x14ac:dyDescent="0.3">
      <c r="A106" s="116" t="s">
        <v>248</v>
      </c>
      <c r="B106" s="157" t="s">
        <v>133</v>
      </c>
      <c r="C106" s="117">
        <v>103.4</v>
      </c>
      <c r="D106" s="89"/>
      <c r="E106" s="114"/>
      <c r="F106" s="57"/>
      <c r="G106" s="89"/>
      <c r="H106" s="89"/>
      <c r="I106" s="108">
        <v>148.9</v>
      </c>
      <c r="J106" s="109"/>
      <c r="K106" s="110">
        <v>78</v>
      </c>
      <c r="L106" s="109"/>
      <c r="M106" s="111">
        <v>47</v>
      </c>
      <c r="N106" s="61"/>
      <c r="O106" s="64">
        <v>70.900000000000006</v>
      </c>
      <c r="P106" s="65">
        <v>0.90897435897435908</v>
      </c>
    </row>
    <row r="107" spans="1:16" ht="28" x14ac:dyDescent="0.3">
      <c r="A107" s="105" t="s">
        <v>249</v>
      </c>
      <c r="B107" s="156" t="s">
        <v>139</v>
      </c>
      <c r="C107" s="106">
        <v>105.70459952843999</v>
      </c>
      <c r="D107" s="89"/>
      <c r="E107" s="107">
        <v>105.70459952843999</v>
      </c>
      <c r="F107" s="57"/>
      <c r="G107" s="89"/>
      <c r="H107" s="89"/>
      <c r="I107" s="108">
        <v>152.21</v>
      </c>
      <c r="J107" s="109"/>
      <c r="K107" s="110">
        <v>79</v>
      </c>
      <c r="L107" s="109"/>
      <c r="M107" s="111">
        <v>47</v>
      </c>
      <c r="N107" s="61"/>
      <c r="O107" s="64">
        <v>73.210000000000008</v>
      </c>
      <c r="P107" s="65">
        <v>0.92670886075949377</v>
      </c>
    </row>
    <row r="108" spans="1:16" ht="14" x14ac:dyDescent="0.3">
      <c r="A108" s="105" t="s">
        <v>250</v>
      </c>
      <c r="B108" s="156" t="s">
        <v>133</v>
      </c>
      <c r="C108" s="112">
        <v>8.1168999999999993</v>
      </c>
      <c r="D108" s="89"/>
      <c r="E108" s="118">
        <v>6.76</v>
      </c>
      <c r="F108" s="57" t="s">
        <v>136</v>
      </c>
      <c r="G108" s="89"/>
      <c r="H108" s="89"/>
      <c r="I108" s="108">
        <v>11.69</v>
      </c>
      <c r="J108" s="109"/>
      <c r="K108" s="110">
        <v>6</v>
      </c>
      <c r="L108" s="109"/>
      <c r="M108" s="111">
        <v>4</v>
      </c>
      <c r="N108" s="61"/>
      <c r="O108" s="64">
        <v>5.6899999999999995</v>
      </c>
      <c r="P108" s="65">
        <v>0.94833333333333325</v>
      </c>
    </row>
    <row r="109" spans="1:16" ht="14" x14ac:dyDescent="0.3">
      <c r="A109" s="105" t="s">
        <v>251</v>
      </c>
      <c r="B109" s="156" t="s">
        <v>155</v>
      </c>
      <c r="C109" s="112">
        <v>18.431049999999999</v>
      </c>
      <c r="D109" s="89"/>
      <c r="E109" s="118">
        <v>9.41</v>
      </c>
      <c r="F109" s="57" t="s">
        <v>156</v>
      </c>
      <c r="G109" s="89"/>
      <c r="H109" s="89"/>
      <c r="I109" s="108">
        <v>26.54</v>
      </c>
      <c r="J109" s="109"/>
      <c r="K109" s="110">
        <v>14</v>
      </c>
      <c r="L109" s="109"/>
      <c r="M109" s="111">
        <v>8</v>
      </c>
      <c r="N109" s="61"/>
      <c r="O109" s="64">
        <v>12.54</v>
      </c>
      <c r="P109" s="65">
        <v>0.89571428571428569</v>
      </c>
    </row>
    <row r="110" spans="1:16" ht="14" x14ac:dyDescent="0.3">
      <c r="A110" s="105" t="s">
        <v>252</v>
      </c>
      <c r="B110" s="156" t="s">
        <v>155</v>
      </c>
      <c r="C110" s="112">
        <v>18.431049999999999</v>
      </c>
      <c r="D110" s="89"/>
      <c r="E110" s="114">
        <v>9.41</v>
      </c>
      <c r="F110" s="57" t="s">
        <v>156</v>
      </c>
      <c r="G110" s="89"/>
      <c r="H110" s="89"/>
      <c r="I110" s="108">
        <v>26.54</v>
      </c>
      <c r="J110" s="109"/>
      <c r="K110" s="110">
        <v>14</v>
      </c>
      <c r="L110" s="109"/>
      <c r="M110" s="111">
        <v>8</v>
      </c>
      <c r="N110" s="61"/>
      <c r="O110" s="64">
        <v>12.54</v>
      </c>
      <c r="P110" s="65">
        <v>0.89571428571428569</v>
      </c>
    </row>
    <row r="111" spans="1:16" ht="14" x14ac:dyDescent="0.3">
      <c r="A111" s="116" t="s">
        <v>253</v>
      </c>
      <c r="B111" s="157" t="s">
        <v>133</v>
      </c>
      <c r="C111" s="117">
        <v>17.177325</v>
      </c>
      <c r="D111" s="89"/>
      <c r="E111" s="114"/>
      <c r="F111" s="57"/>
      <c r="G111" s="89"/>
      <c r="H111" s="89"/>
      <c r="I111" s="108">
        <v>24.74</v>
      </c>
      <c r="J111" s="109"/>
      <c r="K111" s="110">
        <v>13</v>
      </c>
      <c r="L111" s="109"/>
      <c r="M111" s="111">
        <v>8</v>
      </c>
      <c r="N111" s="61"/>
      <c r="O111" s="64">
        <v>11.739999999999998</v>
      </c>
      <c r="P111" s="65">
        <v>0.903076923076923</v>
      </c>
    </row>
    <row r="112" spans="1:16" ht="42" x14ac:dyDescent="0.3">
      <c r="A112" s="105" t="s">
        <v>138</v>
      </c>
      <c r="B112" s="156" t="s">
        <v>133</v>
      </c>
      <c r="C112" s="106">
        <v>10.327337222399999</v>
      </c>
      <c r="D112" s="89"/>
      <c r="E112" s="119">
        <v>10.327337222399999</v>
      </c>
      <c r="F112" s="57"/>
      <c r="G112" s="89"/>
      <c r="H112" s="89"/>
      <c r="I112" s="108">
        <v>14.87</v>
      </c>
      <c r="J112" s="109"/>
      <c r="K112" s="110">
        <v>8</v>
      </c>
      <c r="L112" s="109"/>
      <c r="M112" s="111">
        <v>5</v>
      </c>
      <c r="N112" s="61"/>
      <c r="O112" s="64">
        <v>6.8699999999999992</v>
      </c>
      <c r="P112" s="65">
        <v>0.8587499999999999</v>
      </c>
    </row>
    <row r="113" spans="1:16" ht="14" x14ac:dyDescent="0.3">
      <c r="A113" s="105" t="s">
        <v>254</v>
      </c>
      <c r="B113" s="156" t="s">
        <v>155</v>
      </c>
      <c r="C113" s="112">
        <v>18.431049999999999</v>
      </c>
      <c r="D113" s="89"/>
      <c r="E113" s="114">
        <v>15.34</v>
      </c>
      <c r="F113" s="57" t="s">
        <v>157</v>
      </c>
      <c r="G113" s="89"/>
      <c r="H113" s="89"/>
      <c r="I113" s="108">
        <v>26.54</v>
      </c>
      <c r="J113" s="109"/>
      <c r="K113" s="110">
        <v>14</v>
      </c>
      <c r="L113" s="109"/>
      <c r="M113" s="111">
        <v>8</v>
      </c>
      <c r="N113" s="61"/>
      <c r="O113" s="64">
        <v>12.54</v>
      </c>
      <c r="P113" s="65">
        <v>0.89571428571428569</v>
      </c>
    </row>
    <row r="114" spans="1:16" ht="14" x14ac:dyDescent="0.3">
      <c r="A114" s="116" t="s">
        <v>255</v>
      </c>
      <c r="B114" s="157" t="s">
        <v>155</v>
      </c>
      <c r="C114" s="117">
        <v>23.038812499999999</v>
      </c>
      <c r="D114" s="120"/>
      <c r="E114" s="118"/>
      <c r="F114" s="57"/>
      <c r="G114" s="89"/>
      <c r="H114" s="89"/>
      <c r="I114" s="108">
        <v>33.18</v>
      </c>
      <c r="J114" s="109"/>
      <c r="K114" s="110">
        <v>17</v>
      </c>
      <c r="L114" s="109"/>
      <c r="M114" s="111">
        <v>10</v>
      </c>
      <c r="N114" s="61"/>
      <c r="O114" s="64">
        <v>16.18</v>
      </c>
      <c r="P114" s="65">
        <v>0.95176470588235296</v>
      </c>
    </row>
    <row r="115" spans="1:16" ht="14" x14ac:dyDescent="0.3">
      <c r="A115" s="105" t="s">
        <v>256</v>
      </c>
      <c r="B115" s="156" t="s">
        <v>133</v>
      </c>
      <c r="C115" s="112">
        <v>36.19</v>
      </c>
      <c r="D115" s="89"/>
      <c r="E115" s="114">
        <v>17.059999999999999</v>
      </c>
      <c r="F115" s="57" t="s">
        <v>137</v>
      </c>
      <c r="G115" s="89"/>
      <c r="H115" s="89"/>
      <c r="I115" s="108">
        <v>52.11</v>
      </c>
      <c r="J115" s="109"/>
      <c r="K115" s="110">
        <v>27</v>
      </c>
      <c r="L115" s="109"/>
      <c r="M115" s="111">
        <v>16</v>
      </c>
      <c r="N115" s="61"/>
      <c r="O115" s="64">
        <v>25.11</v>
      </c>
      <c r="P115" s="65">
        <v>0.92999999999999994</v>
      </c>
    </row>
    <row r="116" spans="1:16" ht="14" x14ac:dyDescent="0.3">
      <c r="A116" s="105" t="s">
        <v>257</v>
      </c>
      <c r="B116" s="156" t="s">
        <v>105</v>
      </c>
      <c r="C116" s="112">
        <v>9.6782399999999988</v>
      </c>
      <c r="D116" s="89"/>
      <c r="E116" s="114">
        <v>10.07</v>
      </c>
      <c r="F116" s="57" t="s">
        <v>107</v>
      </c>
      <c r="G116" s="89"/>
      <c r="H116" s="89"/>
      <c r="I116" s="108">
        <v>13.94</v>
      </c>
      <c r="J116" s="109"/>
      <c r="K116" s="110">
        <v>7</v>
      </c>
      <c r="L116" s="109"/>
      <c r="M116" s="111">
        <v>4</v>
      </c>
      <c r="N116" s="61"/>
      <c r="O116" s="64">
        <v>6.9399999999999995</v>
      </c>
      <c r="P116" s="65">
        <v>0.99142857142857133</v>
      </c>
    </row>
    <row r="117" spans="1:16" ht="14" x14ac:dyDescent="0.3">
      <c r="A117" s="105" t="s">
        <v>258</v>
      </c>
      <c r="B117" s="156" t="s">
        <v>105</v>
      </c>
      <c r="C117" s="112">
        <v>17.177325</v>
      </c>
      <c r="D117" s="89"/>
      <c r="E117" s="114">
        <v>14.29</v>
      </c>
      <c r="F117" s="57" t="s">
        <v>108</v>
      </c>
      <c r="G117" s="89"/>
      <c r="H117" s="89"/>
      <c r="I117" s="108">
        <v>24.74</v>
      </c>
      <c r="J117" s="109"/>
      <c r="K117" s="110">
        <v>13</v>
      </c>
      <c r="L117" s="109"/>
      <c r="M117" s="111">
        <v>8</v>
      </c>
      <c r="N117" s="61"/>
      <c r="O117" s="64">
        <v>11.739999999999998</v>
      </c>
      <c r="P117" s="65">
        <v>0.903076923076923</v>
      </c>
    </row>
    <row r="118" spans="1:16" ht="14" x14ac:dyDescent="0.3">
      <c r="A118" s="105" t="s">
        <v>259</v>
      </c>
      <c r="B118" s="156" t="s">
        <v>105</v>
      </c>
      <c r="C118" s="112">
        <v>6.9794999999999998</v>
      </c>
      <c r="D118" s="89"/>
      <c r="E118" s="113">
        <v>10.07</v>
      </c>
      <c r="F118" s="57" t="s">
        <v>107</v>
      </c>
      <c r="G118" s="89"/>
      <c r="H118" s="89"/>
      <c r="I118" s="108">
        <v>10.050000000000001</v>
      </c>
      <c r="J118" s="109"/>
      <c r="K118" s="110">
        <v>5</v>
      </c>
      <c r="L118" s="109"/>
      <c r="M118" s="111">
        <v>3</v>
      </c>
      <c r="N118" s="61"/>
      <c r="O118" s="64">
        <v>5.0500000000000007</v>
      </c>
      <c r="P118" s="65">
        <v>1.0100000000000002</v>
      </c>
    </row>
    <row r="119" spans="1:16" ht="14" x14ac:dyDescent="0.3">
      <c r="A119" s="105" t="s">
        <v>260</v>
      </c>
      <c r="B119" s="156" t="s">
        <v>155</v>
      </c>
      <c r="C119" s="112">
        <v>28.798515625</v>
      </c>
      <c r="D119" s="89"/>
      <c r="E119" s="114">
        <v>15.34</v>
      </c>
      <c r="F119" s="57" t="s">
        <v>157</v>
      </c>
      <c r="G119" s="89"/>
      <c r="H119" s="89"/>
      <c r="I119" s="108">
        <v>41.47</v>
      </c>
      <c r="J119" s="109"/>
      <c r="K119" s="110">
        <v>22</v>
      </c>
      <c r="L119" s="109"/>
      <c r="M119" s="111">
        <v>13</v>
      </c>
      <c r="N119" s="61"/>
      <c r="O119" s="64">
        <v>19.47</v>
      </c>
      <c r="P119" s="65">
        <v>0.8849999999999999</v>
      </c>
    </row>
    <row r="120" spans="1:16" ht="14" x14ac:dyDescent="0.3">
      <c r="A120" s="105" t="s">
        <v>261</v>
      </c>
      <c r="B120" s="156" t="s">
        <v>105</v>
      </c>
      <c r="C120" s="112">
        <v>17.177325</v>
      </c>
      <c r="D120" s="89"/>
      <c r="E120" s="114">
        <v>14.29</v>
      </c>
      <c r="F120" s="57" t="s">
        <v>108</v>
      </c>
      <c r="G120" s="89"/>
      <c r="H120" s="89"/>
      <c r="I120" s="108">
        <v>24.74</v>
      </c>
      <c r="J120" s="109"/>
      <c r="K120" s="110">
        <v>13</v>
      </c>
      <c r="L120" s="109"/>
      <c r="M120" s="111">
        <v>8</v>
      </c>
      <c r="N120" s="61"/>
      <c r="O120" s="64">
        <v>11.739999999999998</v>
      </c>
      <c r="P120" s="65">
        <v>0.903076923076923</v>
      </c>
    </row>
    <row r="121" spans="1:16" ht="14" x14ac:dyDescent="0.3">
      <c r="A121" s="105" t="s">
        <v>262</v>
      </c>
      <c r="B121" s="156" t="s">
        <v>105</v>
      </c>
      <c r="C121" s="112">
        <v>9.6782399999999988</v>
      </c>
      <c r="D121" s="89"/>
      <c r="E121" s="114">
        <v>14.29</v>
      </c>
      <c r="F121" s="57" t="s">
        <v>108</v>
      </c>
      <c r="G121" s="89"/>
      <c r="H121" s="89"/>
      <c r="I121" s="108">
        <v>13.94</v>
      </c>
      <c r="J121" s="109"/>
      <c r="K121" s="110">
        <v>7</v>
      </c>
      <c r="L121" s="109"/>
      <c r="M121" s="111">
        <v>4</v>
      </c>
      <c r="N121" s="61"/>
      <c r="O121" s="64">
        <v>6.9399999999999995</v>
      </c>
      <c r="P121" s="65">
        <v>0.99142857142857133</v>
      </c>
    </row>
    <row r="122" spans="1:16" ht="14" x14ac:dyDescent="0.3">
      <c r="A122" s="105" t="s">
        <v>263</v>
      </c>
      <c r="B122" s="156" t="s">
        <v>155</v>
      </c>
      <c r="C122" s="112">
        <v>14.74484</v>
      </c>
      <c r="D122" s="89"/>
      <c r="E122" s="114">
        <v>9.41</v>
      </c>
      <c r="F122" s="57" t="s">
        <v>156</v>
      </c>
      <c r="G122" s="89"/>
      <c r="H122" s="89"/>
      <c r="I122" s="108">
        <v>21.23</v>
      </c>
      <c r="J122" s="109"/>
      <c r="K122" s="110">
        <v>11</v>
      </c>
      <c r="L122" s="109"/>
      <c r="M122" s="111">
        <v>7</v>
      </c>
      <c r="N122" s="61"/>
      <c r="O122" s="64">
        <v>10.23</v>
      </c>
      <c r="P122" s="65">
        <v>0.93</v>
      </c>
    </row>
    <row r="123" spans="1:16" ht="14" x14ac:dyDescent="0.3">
      <c r="A123" s="116" t="s">
        <v>264</v>
      </c>
      <c r="B123" s="157" t="s">
        <v>133</v>
      </c>
      <c r="C123" s="117">
        <v>13.11112</v>
      </c>
      <c r="D123" s="120"/>
      <c r="E123" s="118"/>
      <c r="F123" s="57"/>
      <c r="G123" s="89"/>
      <c r="H123" s="89"/>
      <c r="I123" s="108">
        <v>18.88</v>
      </c>
      <c r="J123" s="109"/>
      <c r="K123" s="110">
        <v>10</v>
      </c>
      <c r="L123" s="109"/>
      <c r="M123" s="111">
        <v>6</v>
      </c>
      <c r="N123" s="61"/>
      <c r="O123" s="64">
        <v>8.879999999999999</v>
      </c>
      <c r="P123" s="65">
        <v>0.8879999999999999</v>
      </c>
    </row>
    <row r="124" spans="1:16" ht="14" x14ac:dyDescent="0.3">
      <c r="A124" s="105" t="s">
        <v>265</v>
      </c>
      <c r="B124" s="156" t="s">
        <v>105</v>
      </c>
      <c r="C124" s="112">
        <v>33.549462890624994</v>
      </c>
      <c r="D124" s="89"/>
      <c r="E124" s="118">
        <v>14.29</v>
      </c>
      <c r="F124" s="57" t="s">
        <v>108</v>
      </c>
      <c r="G124" s="89"/>
      <c r="H124" s="89"/>
      <c r="I124" s="108">
        <v>48.31</v>
      </c>
      <c r="J124" s="109"/>
      <c r="K124" s="110">
        <v>25</v>
      </c>
      <c r="L124" s="109"/>
      <c r="M124" s="111">
        <v>15</v>
      </c>
      <c r="N124" s="61"/>
      <c r="O124" s="64">
        <v>23.310000000000002</v>
      </c>
      <c r="P124" s="65">
        <v>0.93240000000000012</v>
      </c>
    </row>
    <row r="125" spans="1:16" ht="14" x14ac:dyDescent="0.3">
      <c r="A125" s="105" t="s">
        <v>266</v>
      </c>
      <c r="B125" s="156" t="s">
        <v>105</v>
      </c>
      <c r="C125" s="112">
        <v>17.177325</v>
      </c>
      <c r="D125" s="89"/>
      <c r="E125" s="114">
        <v>14.29</v>
      </c>
      <c r="F125" s="57" t="s">
        <v>108</v>
      </c>
      <c r="G125" s="89"/>
      <c r="H125" s="89"/>
      <c r="I125" s="108">
        <v>24.74</v>
      </c>
      <c r="J125" s="109"/>
      <c r="K125" s="110">
        <v>13</v>
      </c>
      <c r="L125" s="109"/>
      <c r="M125" s="111">
        <v>8</v>
      </c>
      <c r="N125" s="61"/>
      <c r="O125" s="64">
        <v>11.739999999999998</v>
      </c>
      <c r="P125" s="65">
        <v>0.903076923076923</v>
      </c>
    </row>
    <row r="126" spans="1:16" ht="14" x14ac:dyDescent="0.3">
      <c r="A126" s="105" t="s">
        <v>267</v>
      </c>
      <c r="B126" s="156" t="s">
        <v>155</v>
      </c>
      <c r="C126" s="112">
        <v>23.038812499999999</v>
      </c>
      <c r="D126" s="89"/>
      <c r="E126" s="118">
        <v>9.41</v>
      </c>
      <c r="F126" s="57" t="s">
        <v>156</v>
      </c>
      <c r="G126" s="89"/>
      <c r="H126" s="89"/>
      <c r="I126" s="108">
        <v>33.18</v>
      </c>
      <c r="J126" s="109"/>
      <c r="K126" s="110">
        <v>17</v>
      </c>
      <c r="L126" s="109"/>
      <c r="M126" s="111">
        <v>10</v>
      </c>
      <c r="N126" s="61"/>
      <c r="O126" s="64">
        <v>16.18</v>
      </c>
      <c r="P126" s="65">
        <v>0.95176470588235296</v>
      </c>
    </row>
    <row r="127" spans="1:16" ht="14" x14ac:dyDescent="0.3">
      <c r="A127" s="105" t="s">
        <v>268</v>
      </c>
      <c r="B127" s="156" t="s">
        <v>105</v>
      </c>
      <c r="C127" s="112">
        <v>9.6782399999999988</v>
      </c>
      <c r="D127" s="89"/>
      <c r="E127" s="114">
        <v>14.29</v>
      </c>
      <c r="F127" s="57" t="s">
        <v>108</v>
      </c>
      <c r="G127" s="89"/>
      <c r="H127" s="89"/>
      <c r="I127" s="108">
        <v>13.94</v>
      </c>
      <c r="J127" s="109"/>
      <c r="K127" s="110">
        <v>7</v>
      </c>
      <c r="L127" s="109"/>
      <c r="M127" s="111">
        <v>4</v>
      </c>
      <c r="N127" s="61"/>
      <c r="O127" s="64">
        <v>6.9399999999999995</v>
      </c>
      <c r="P127" s="65">
        <v>0.99142857142857133</v>
      </c>
    </row>
    <row r="128" spans="1:16" ht="14" x14ac:dyDescent="0.3">
      <c r="A128" s="105" t="s">
        <v>122</v>
      </c>
      <c r="B128" s="156" t="s">
        <v>116</v>
      </c>
      <c r="C128" s="106">
        <v>166.27012928063999</v>
      </c>
      <c r="D128" s="89"/>
      <c r="E128" s="107">
        <v>166.27012928063999</v>
      </c>
      <c r="F128" s="57"/>
      <c r="G128" s="89"/>
      <c r="H128" s="89"/>
      <c r="I128" s="108">
        <v>239.43</v>
      </c>
      <c r="J128" s="109"/>
      <c r="K128" s="110">
        <v>125</v>
      </c>
      <c r="L128" s="109"/>
      <c r="M128" s="111">
        <v>75</v>
      </c>
      <c r="N128" s="61"/>
      <c r="O128" s="64">
        <v>114.43</v>
      </c>
      <c r="P128" s="65">
        <v>0.91544000000000003</v>
      </c>
    </row>
    <row r="129" spans="1:16" ht="14" x14ac:dyDescent="0.3">
      <c r="A129" s="105" t="s">
        <v>269</v>
      </c>
      <c r="B129" s="156" t="s">
        <v>105</v>
      </c>
      <c r="C129" s="112">
        <v>6.9794999999999998</v>
      </c>
      <c r="D129" s="89"/>
      <c r="E129" s="113">
        <v>7.26</v>
      </c>
      <c r="F129" s="57" t="s">
        <v>106</v>
      </c>
      <c r="G129" s="89"/>
      <c r="H129" s="89"/>
      <c r="I129" s="108">
        <v>10.050000000000001</v>
      </c>
      <c r="J129" s="109"/>
      <c r="K129" s="110">
        <v>5</v>
      </c>
      <c r="L129" s="109"/>
      <c r="M129" s="111">
        <v>3</v>
      </c>
      <c r="N129" s="61"/>
      <c r="O129" s="64">
        <v>5.0500000000000007</v>
      </c>
      <c r="P129" s="65">
        <v>1.0100000000000002</v>
      </c>
    </row>
    <row r="130" spans="1:16" ht="14" x14ac:dyDescent="0.3">
      <c r="A130" s="116" t="s">
        <v>270</v>
      </c>
      <c r="B130" s="157" t="s">
        <v>105</v>
      </c>
      <c r="C130" s="117">
        <v>21.471656249999999</v>
      </c>
      <c r="D130" s="89"/>
      <c r="E130" s="114"/>
      <c r="F130" s="57"/>
      <c r="G130" s="89"/>
      <c r="H130" s="89"/>
      <c r="I130" s="108">
        <v>30.92</v>
      </c>
      <c r="J130" s="109"/>
      <c r="K130" s="110">
        <v>16</v>
      </c>
      <c r="L130" s="109"/>
      <c r="M130" s="111">
        <v>10</v>
      </c>
      <c r="N130" s="61"/>
      <c r="O130" s="64">
        <v>14.920000000000002</v>
      </c>
      <c r="P130" s="65">
        <v>0.93250000000000011</v>
      </c>
    </row>
    <row r="131" spans="1:16" ht="14" x14ac:dyDescent="0.3">
      <c r="A131" s="116" t="s">
        <v>271</v>
      </c>
      <c r="B131" s="157" t="s">
        <v>105</v>
      </c>
      <c r="C131" s="117">
        <v>17.177325</v>
      </c>
      <c r="D131" s="89"/>
      <c r="E131" s="114"/>
      <c r="F131" s="57"/>
      <c r="G131" s="89"/>
      <c r="H131" s="89"/>
      <c r="I131" s="108">
        <v>24.74</v>
      </c>
      <c r="J131" s="109"/>
      <c r="K131" s="110">
        <v>13</v>
      </c>
      <c r="L131" s="109"/>
      <c r="M131" s="111">
        <v>8</v>
      </c>
      <c r="N131" s="61"/>
      <c r="O131" s="64">
        <v>11.739999999999998</v>
      </c>
      <c r="P131" s="65">
        <v>0.903076923076923</v>
      </c>
    </row>
    <row r="132" spans="1:16" ht="42" x14ac:dyDescent="0.3">
      <c r="A132" s="105" t="s">
        <v>127</v>
      </c>
      <c r="B132" s="156" t="s">
        <v>105</v>
      </c>
      <c r="C132" s="106">
        <v>18.589207000319998</v>
      </c>
      <c r="D132" s="89"/>
      <c r="E132" s="107">
        <v>18.589207000319998</v>
      </c>
      <c r="F132" s="57"/>
      <c r="G132" s="89"/>
      <c r="H132" s="89"/>
      <c r="I132" s="108">
        <v>26.77</v>
      </c>
      <c r="J132" s="109"/>
      <c r="K132" s="110">
        <v>14</v>
      </c>
      <c r="L132" s="109"/>
      <c r="M132" s="111">
        <v>8</v>
      </c>
      <c r="N132" s="61"/>
      <c r="O132" s="64">
        <v>12.77</v>
      </c>
      <c r="P132" s="65">
        <v>0.91214285714285714</v>
      </c>
    </row>
    <row r="133" spans="1:16" ht="14" x14ac:dyDescent="0.3">
      <c r="A133" s="105" t="s">
        <v>272</v>
      </c>
      <c r="B133" s="156" t="s">
        <v>105</v>
      </c>
      <c r="C133" s="112">
        <v>13.741859999999999</v>
      </c>
      <c r="D133" s="89"/>
      <c r="E133" s="114">
        <v>14.29</v>
      </c>
      <c r="F133" s="57" t="s">
        <v>108</v>
      </c>
      <c r="G133" s="89"/>
      <c r="H133" s="89"/>
      <c r="I133" s="108">
        <v>19.79</v>
      </c>
      <c r="J133" s="109"/>
      <c r="K133" s="110">
        <v>10</v>
      </c>
      <c r="L133" s="109"/>
      <c r="M133" s="111">
        <v>6</v>
      </c>
      <c r="N133" s="61"/>
      <c r="O133" s="64">
        <v>9.7899999999999991</v>
      </c>
      <c r="P133" s="65">
        <v>0.97899999999999987</v>
      </c>
    </row>
    <row r="134" spans="1:16" ht="14" x14ac:dyDescent="0.3">
      <c r="A134" s="105" t="s">
        <v>273</v>
      </c>
      <c r="B134" s="156" t="s">
        <v>105</v>
      </c>
      <c r="C134" s="112">
        <v>6.9794999999999998</v>
      </c>
      <c r="D134" s="89"/>
      <c r="E134" s="113">
        <v>10.07</v>
      </c>
      <c r="F134" s="57" t="s">
        <v>107</v>
      </c>
      <c r="G134" s="89"/>
      <c r="H134" s="89"/>
      <c r="I134" s="108">
        <v>10.050000000000001</v>
      </c>
      <c r="J134" s="109"/>
      <c r="K134" s="110">
        <v>5</v>
      </c>
      <c r="L134" s="109"/>
      <c r="M134" s="111">
        <v>3</v>
      </c>
      <c r="N134" s="61"/>
      <c r="O134" s="64">
        <v>5.0500000000000007</v>
      </c>
      <c r="P134" s="65">
        <v>1.0100000000000002</v>
      </c>
    </row>
    <row r="135" spans="1:16" ht="14" x14ac:dyDescent="0.3">
      <c r="A135" s="105" t="s">
        <v>147</v>
      </c>
      <c r="B135" s="156" t="s">
        <v>139</v>
      </c>
      <c r="C135" s="106">
        <v>56.800354723200002</v>
      </c>
      <c r="D135" s="89"/>
      <c r="E135" s="107">
        <v>56.800354723200002</v>
      </c>
      <c r="F135" s="57"/>
      <c r="G135" s="89"/>
      <c r="H135" s="89"/>
      <c r="I135" s="108">
        <v>81.790000000000006</v>
      </c>
      <c r="J135" s="109"/>
      <c r="K135" s="110">
        <v>43</v>
      </c>
      <c r="L135" s="109"/>
      <c r="M135" s="111">
        <v>26</v>
      </c>
      <c r="N135" s="61"/>
      <c r="O135" s="64">
        <v>38.790000000000006</v>
      </c>
      <c r="P135" s="65">
        <v>0.90209302325581409</v>
      </c>
    </row>
    <row r="136" spans="1:16" ht="14" x14ac:dyDescent="0.3">
      <c r="A136" s="105" t="s">
        <v>148</v>
      </c>
      <c r="B136" s="156" t="s">
        <v>139</v>
      </c>
      <c r="C136" s="106">
        <v>82.618697779199991</v>
      </c>
      <c r="D136" s="89"/>
      <c r="E136" s="107">
        <v>82.618697779199991</v>
      </c>
      <c r="F136" s="57"/>
      <c r="G136" s="89"/>
      <c r="H136" s="89"/>
      <c r="I136" s="108">
        <v>118.97</v>
      </c>
      <c r="J136" s="109"/>
      <c r="K136" s="110">
        <v>62</v>
      </c>
      <c r="L136" s="109"/>
      <c r="M136" s="111">
        <v>37</v>
      </c>
      <c r="N136" s="61"/>
      <c r="O136" s="64">
        <v>56.97</v>
      </c>
      <c r="P136" s="65">
        <v>0.91887096774193544</v>
      </c>
    </row>
    <row r="137" spans="1:16" ht="14" x14ac:dyDescent="0.3">
      <c r="A137" s="105" t="s">
        <v>149</v>
      </c>
      <c r="B137" s="156" t="s">
        <v>139</v>
      </c>
      <c r="C137" s="106">
        <v>123.92804666879999</v>
      </c>
      <c r="D137" s="89"/>
      <c r="E137" s="107">
        <v>123.92804666879999</v>
      </c>
      <c r="F137" s="57"/>
      <c r="G137" s="89"/>
      <c r="H137" s="89"/>
      <c r="I137" s="108">
        <v>178.46</v>
      </c>
      <c r="J137" s="109"/>
      <c r="K137" s="110">
        <v>93</v>
      </c>
      <c r="L137" s="109"/>
      <c r="M137" s="111">
        <v>56</v>
      </c>
      <c r="N137" s="61"/>
      <c r="O137" s="64">
        <v>85.460000000000008</v>
      </c>
      <c r="P137" s="65">
        <v>0.91892473118279583</v>
      </c>
    </row>
    <row r="138" spans="1:16" ht="14" x14ac:dyDescent="0.3">
      <c r="A138" s="105" t="s">
        <v>150</v>
      </c>
      <c r="B138" s="156" t="s">
        <v>139</v>
      </c>
      <c r="C138" s="106">
        <v>56.800354723200002</v>
      </c>
      <c r="D138" s="89"/>
      <c r="E138" s="107">
        <v>56.800354723200002</v>
      </c>
      <c r="F138" s="57"/>
      <c r="G138" s="89"/>
      <c r="H138" s="89"/>
      <c r="I138" s="108">
        <v>81.790000000000006</v>
      </c>
      <c r="J138" s="109"/>
      <c r="K138" s="110">
        <v>43</v>
      </c>
      <c r="L138" s="109"/>
      <c r="M138" s="111">
        <v>26</v>
      </c>
      <c r="N138" s="61"/>
      <c r="O138" s="64">
        <v>38.790000000000006</v>
      </c>
      <c r="P138" s="65">
        <v>0.90209302325581409</v>
      </c>
    </row>
    <row r="139" spans="1:16" ht="14" x14ac:dyDescent="0.3">
      <c r="A139" s="105" t="s">
        <v>274</v>
      </c>
      <c r="B139" s="156" t="s">
        <v>105</v>
      </c>
      <c r="C139" s="112">
        <v>6.9794999999999998</v>
      </c>
      <c r="D139" s="89"/>
      <c r="E139" s="113">
        <v>7.26</v>
      </c>
      <c r="F139" s="57" t="s">
        <v>106</v>
      </c>
      <c r="G139" s="89"/>
      <c r="H139" s="89"/>
      <c r="I139" s="108">
        <v>10.050000000000001</v>
      </c>
      <c r="J139" s="109"/>
      <c r="K139" s="110">
        <v>5</v>
      </c>
      <c r="L139" s="109"/>
      <c r="M139" s="111">
        <v>3</v>
      </c>
      <c r="N139" s="61"/>
      <c r="O139" s="64">
        <v>5.0500000000000007</v>
      </c>
      <c r="P139" s="65">
        <v>1.0100000000000002</v>
      </c>
    </row>
    <row r="140" spans="1:16" ht="70" x14ac:dyDescent="0.3">
      <c r="A140" s="105" t="s">
        <v>275</v>
      </c>
      <c r="B140" s="156" t="s">
        <v>105</v>
      </c>
      <c r="C140" s="106">
        <v>16.599043056419998</v>
      </c>
      <c r="D140" s="89"/>
      <c r="E140" s="107">
        <v>16.599043056419998</v>
      </c>
      <c r="F140" s="57"/>
      <c r="G140" s="89"/>
      <c r="H140" s="89"/>
      <c r="I140" s="108">
        <v>23.9</v>
      </c>
      <c r="J140" s="109"/>
      <c r="K140" s="110">
        <v>12</v>
      </c>
      <c r="L140" s="109"/>
      <c r="M140" s="111">
        <v>7</v>
      </c>
      <c r="N140" s="61"/>
      <c r="O140" s="64">
        <v>11.899999999999999</v>
      </c>
      <c r="P140" s="65">
        <v>0.99166666666666659</v>
      </c>
    </row>
    <row r="141" spans="1:16" ht="14" x14ac:dyDescent="0.3">
      <c r="A141" s="105" t="s">
        <v>276</v>
      </c>
      <c r="B141" s="156" t="s">
        <v>155</v>
      </c>
      <c r="C141" s="112">
        <v>14.74484</v>
      </c>
      <c r="D141" s="89"/>
      <c r="E141" s="114">
        <v>9.41</v>
      </c>
      <c r="F141" s="57" t="s">
        <v>156</v>
      </c>
      <c r="G141" s="89"/>
      <c r="H141" s="89"/>
      <c r="I141" s="108">
        <v>21.23</v>
      </c>
      <c r="J141" s="109"/>
      <c r="K141" s="110">
        <v>11</v>
      </c>
      <c r="L141" s="109"/>
      <c r="M141" s="111">
        <v>7</v>
      </c>
      <c r="N141" s="61"/>
      <c r="O141" s="64">
        <v>10.23</v>
      </c>
      <c r="P141" s="65">
        <v>0.93</v>
      </c>
    </row>
    <row r="142" spans="1:16" ht="14" x14ac:dyDescent="0.3">
      <c r="A142" s="105" t="s">
        <v>115</v>
      </c>
      <c r="B142" s="156" t="s">
        <v>105</v>
      </c>
      <c r="C142" s="106">
        <v>30.982011667199998</v>
      </c>
      <c r="D142" s="89"/>
      <c r="E142" s="107">
        <v>30.982011667199998</v>
      </c>
      <c r="F142" s="57"/>
      <c r="G142" s="89"/>
      <c r="H142" s="89"/>
      <c r="I142" s="108">
        <v>44.61</v>
      </c>
      <c r="J142" s="109"/>
      <c r="K142" s="110">
        <v>23</v>
      </c>
      <c r="L142" s="109"/>
      <c r="M142" s="111">
        <v>14</v>
      </c>
      <c r="N142" s="61"/>
      <c r="O142" s="64">
        <v>21.61</v>
      </c>
      <c r="P142" s="65">
        <v>0.93956521739130427</v>
      </c>
    </row>
    <row r="143" spans="1:16" ht="42" x14ac:dyDescent="0.3">
      <c r="A143" s="105" t="s">
        <v>114</v>
      </c>
      <c r="B143" s="156" t="s">
        <v>105</v>
      </c>
      <c r="C143" s="106">
        <v>7.9348374325439996</v>
      </c>
      <c r="D143" s="89"/>
      <c r="E143" s="107">
        <v>7.9348374325439996</v>
      </c>
      <c r="F143" s="57"/>
      <c r="G143" s="89"/>
      <c r="H143" s="89"/>
      <c r="I143" s="108">
        <v>11.43</v>
      </c>
      <c r="J143" s="109"/>
      <c r="K143" s="110">
        <v>6</v>
      </c>
      <c r="L143" s="109"/>
      <c r="M143" s="111">
        <v>4</v>
      </c>
      <c r="N143" s="61"/>
      <c r="O143" s="64">
        <v>5.43</v>
      </c>
      <c r="P143" s="65">
        <v>0.90499999999999992</v>
      </c>
    </row>
    <row r="144" spans="1:16" ht="14" x14ac:dyDescent="0.3">
      <c r="A144" s="116" t="s">
        <v>277</v>
      </c>
      <c r="B144" s="157" t="s">
        <v>155</v>
      </c>
      <c r="C144" s="117">
        <v>44.9976806640625</v>
      </c>
      <c r="D144" s="89"/>
      <c r="E144" s="114"/>
      <c r="F144" s="57"/>
      <c r="G144" s="89"/>
      <c r="H144" s="89"/>
      <c r="I144" s="108">
        <v>64.8</v>
      </c>
      <c r="J144" s="109"/>
      <c r="K144" s="110">
        <v>34</v>
      </c>
      <c r="L144" s="109"/>
      <c r="M144" s="111">
        <v>20</v>
      </c>
      <c r="N144" s="61"/>
      <c r="O144" s="64">
        <v>30.799999999999997</v>
      </c>
      <c r="P144" s="65">
        <v>0.90588235294117636</v>
      </c>
    </row>
    <row r="145" spans="1:16" ht="14" x14ac:dyDescent="0.3">
      <c r="A145" s="105" t="s">
        <v>278</v>
      </c>
      <c r="B145" s="156" t="s">
        <v>155</v>
      </c>
      <c r="C145" s="112">
        <v>14.74484</v>
      </c>
      <c r="D145" s="89"/>
      <c r="E145" s="114">
        <v>10.84</v>
      </c>
      <c r="F145" s="115" t="s">
        <v>158</v>
      </c>
      <c r="G145" s="89"/>
      <c r="H145" s="89"/>
      <c r="I145" s="108">
        <v>21.23</v>
      </c>
      <c r="J145" s="109"/>
      <c r="K145" s="110">
        <v>11</v>
      </c>
      <c r="L145" s="109"/>
      <c r="M145" s="111">
        <v>7</v>
      </c>
      <c r="N145" s="61"/>
      <c r="O145" s="64">
        <v>10.23</v>
      </c>
      <c r="P145" s="65">
        <v>0.93</v>
      </c>
    </row>
    <row r="146" spans="1:16" ht="14" x14ac:dyDescent="0.3">
      <c r="A146" s="105" t="s">
        <v>151</v>
      </c>
      <c r="B146" s="156" t="s">
        <v>139</v>
      </c>
      <c r="C146" s="106">
        <v>30.982011667199998</v>
      </c>
      <c r="D146" s="89"/>
      <c r="E146" s="107">
        <v>30.982011667199998</v>
      </c>
      <c r="F146" s="57"/>
      <c r="G146" s="89"/>
      <c r="H146" s="89"/>
      <c r="I146" s="108">
        <v>44.61</v>
      </c>
      <c r="J146" s="109"/>
      <c r="K146" s="110">
        <v>23</v>
      </c>
      <c r="L146" s="109"/>
      <c r="M146" s="111">
        <v>14</v>
      </c>
      <c r="N146" s="61"/>
      <c r="O146" s="64">
        <v>21.61</v>
      </c>
      <c r="P146" s="65">
        <v>0.93956521739130427</v>
      </c>
    </row>
    <row r="147" spans="1:16" ht="14" x14ac:dyDescent="0.3">
      <c r="A147" s="105" t="s">
        <v>152</v>
      </c>
      <c r="B147" s="156" t="s">
        <v>139</v>
      </c>
      <c r="C147" s="106">
        <v>22.720141889279997</v>
      </c>
      <c r="D147" s="89"/>
      <c r="E147" s="107">
        <v>22.720141889279997</v>
      </c>
      <c r="F147" s="57"/>
      <c r="G147" s="89"/>
      <c r="H147" s="89"/>
      <c r="I147" s="108">
        <v>32.72</v>
      </c>
      <c r="J147" s="109"/>
      <c r="K147" s="110">
        <v>17</v>
      </c>
      <c r="L147" s="109"/>
      <c r="M147" s="111">
        <v>10</v>
      </c>
      <c r="N147" s="61"/>
      <c r="O147" s="64">
        <v>15.719999999999999</v>
      </c>
      <c r="P147" s="65">
        <v>0.92470588235294116</v>
      </c>
    </row>
    <row r="148" spans="1:16" ht="14.5" thickBot="1" x14ac:dyDescent="0.35">
      <c r="A148" s="121" t="s">
        <v>153</v>
      </c>
      <c r="B148" s="158" t="s">
        <v>139</v>
      </c>
      <c r="C148" s="122">
        <v>51.636686111999992</v>
      </c>
      <c r="D148" s="89"/>
      <c r="E148" s="123">
        <v>51.636686111999992</v>
      </c>
      <c r="F148" s="57"/>
      <c r="G148" s="89"/>
      <c r="H148" s="89"/>
      <c r="I148" s="124">
        <v>74.36</v>
      </c>
      <c r="J148" s="125"/>
      <c r="K148" s="126">
        <v>39</v>
      </c>
      <c r="L148" s="125"/>
      <c r="M148" s="127">
        <v>23</v>
      </c>
      <c r="N148" s="61"/>
      <c r="O148" s="66">
        <v>35.36</v>
      </c>
      <c r="P148" s="67">
        <v>0.90666666666666662</v>
      </c>
    </row>
    <row r="149" spans="1:16" ht="14" x14ac:dyDescent="0.3">
      <c r="A149" s="128"/>
      <c r="B149" s="154"/>
      <c r="C149" s="58"/>
      <c r="D149" s="89"/>
      <c r="E149" s="129"/>
      <c r="F149" s="57"/>
      <c r="G149" s="89"/>
      <c r="H149" s="89"/>
      <c r="I149" s="130"/>
      <c r="J149" s="130"/>
      <c r="K149" s="130"/>
      <c r="L149" s="130"/>
      <c r="M149" s="130"/>
      <c r="N149" s="89"/>
      <c r="O149" s="89"/>
      <c r="P149" s="89"/>
    </row>
    <row r="150" spans="1:16" ht="14" x14ac:dyDescent="0.3">
      <c r="A150" s="128"/>
      <c r="B150" s="154"/>
      <c r="C150" s="58"/>
      <c r="D150" s="89"/>
      <c r="E150" s="129"/>
      <c r="F150" s="57"/>
      <c r="G150" s="89"/>
      <c r="H150" s="89"/>
      <c r="I150" s="130"/>
      <c r="J150" s="130"/>
      <c r="K150" s="130"/>
      <c r="L150" s="130"/>
      <c r="M150" s="130"/>
      <c r="N150" s="89"/>
      <c r="O150" s="89"/>
      <c r="P150" s="89"/>
    </row>
    <row r="151" spans="1:16" ht="14" x14ac:dyDescent="0.3">
      <c r="A151" s="131" t="s">
        <v>281</v>
      </c>
      <c r="B151" s="154"/>
      <c r="C151" s="58"/>
      <c r="D151" s="89"/>
      <c r="E151" s="129"/>
      <c r="F151" s="57"/>
      <c r="G151" s="89"/>
      <c r="H151" s="89"/>
      <c r="I151" s="130"/>
      <c r="J151" s="130"/>
      <c r="K151" s="130"/>
      <c r="L151" s="130"/>
      <c r="M151" s="130"/>
      <c r="N151" s="89"/>
      <c r="O151" s="89"/>
      <c r="P151" s="89"/>
    </row>
    <row r="152" spans="1:16" ht="14" x14ac:dyDescent="0.3">
      <c r="A152" s="132" t="s">
        <v>287</v>
      </c>
      <c r="B152" s="154"/>
      <c r="C152" s="58"/>
      <c r="D152" s="89"/>
      <c r="E152" s="129"/>
      <c r="F152" s="57"/>
      <c r="G152" s="89"/>
      <c r="H152" s="89"/>
      <c r="I152" s="130"/>
      <c r="J152" s="130"/>
      <c r="K152" s="130"/>
      <c r="L152" s="130"/>
      <c r="M152" s="130"/>
      <c r="N152" s="89"/>
      <c r="O152" s="89"/>
      <c r="P152" s="89"/>
    </row>
    <row r="153" spans="1:16" ht="14" x14ac:dyDescent="0.3">
      <c r="A153" s="133" t="s">
        <v>282</v>
      </c>
      <c r="B153" s="154"/>
      <c r="C153" s="58"/>
      <c r="D153" s="89"/>
      <c r="E153" s="129"/>
      <c r="F153" s="57"/>
      <c r="G153" s="89"/>
      <c r="H153" s="89"/>
      <c r="I153" s="130"/>
      <c r="J153" s="130"/>
      <c r="K153" s="130"/>
      <c r="L153" s="130"/>
      <c r="M153" s="130"/>
      <c r="N153" s="89"/>
      <c r="O153" s="89"/>
      <c r="P153" s="89"/>
    </row>
    <row r="154" spans="1:16" ht="14" x14ac:dyDescent="0.3">
      <c r="A154" s="134" t="s">
        <v>283</v>
      </c>
      <c r="B154" s="154"/>
      <c r="C154" s="58"/>
      <c r="D154" s="89"/>
      <c r="E154" s="129"/>
      <c r="F154" s="57"/>
      <c r="G154" s="89"/>
      <c r="H154" s="89"/>
      <c r="I154" s="130"/>
      <c r="J154" s="130"/>
      <c r="K154" s="130"/>
      <c r="L154" s="130"/>
      <c r="M154" s="130"/>
      <c r="N154" s="89"/>
      <c r="O154" s="89"/>
      <c r="P154" s="89"/>
    </row>
    <row r="155" spans="1:16" ht="14" x14ac:dyDescent="0.3">
      <c r="A155" s="128"/>
      <c r="B155" s="154"/>
      <c r="C155" s="58"/>
      <c r="D155" s="89"/>
      <c r="E155" s="129"/>
      <c r="F155" s="57"/>
      <c r="G155" s="89"/>
      <c r="H155" s="89"/>
      <c r="I155" s="130"/>
      <c r="J155" s="130"/>
      <c r="K155" s="130"/>
      <c r="L155" s="130"/>
      <c r="M155" s="130"/>
      <c r="N155" s="89"/>
      <c r="O155" s="89"/>
      <c r="P155" s="89"/>
    </row>
    <row r="156" spans="1:16" ht="14" x14ac:dyDescent="0.3">
      <c r="A156" s="128"/>
      <c r="B156" s="154"/>
      <c r="C156" s="58"/>
      <c r="D156" s="89"/>
      <c r="E156" s="129"/>
      <c r="F156" s="57"/>
      <c r="G156" s="89"/>
      <c r="H156" s="89"/>
      <c r="I156" s="130"/>
      <c r="J156" s="130"/>
      <c r="K156" s="130"/>
      <c r="L156" s="130"/>
      <c r="M156" s="130"/>
      <c r="N156" s="89"/>
      <c r="O156" s="89"/>
      <c r="P156" s="89"/>
    </row>
    <row r="157" spans="1:16" x14ac:dyDescent="0.3">
      <c r="A157" s="4" t="s">
        <v>160</v>
      </c>
      <c r="B157" s="68"/>
      <c r="C157" s="68"/>
      <c r="D157" s="6"/>
      <c r="E157" s="135"/>
      <c r="F157" s="57"/>
      <c r="G157" s="89"/>
      <c r="H157" s="89"/>
      <c r="I157" s="136"/>
      <c r="J157" s="109"/>
      <c r="K157" s="137"/>
      <c r="L157" s="138"/>
      <c r="M157" s="139"/>
      <c r="N157" s="140"/>
      <c r="O157" s="140"/>
      <c r="P157" s="140"/>
    </row>
    <row r="158" spans="1:16" x14ac:dyDescent="0.3">
      <c r="A158" s="69" t="s">
        <v>31</v>
      </c>
      <c r="B158" s="4" t="s">
        <v>139</v>
      </c>
      <c r="C158" s="5">
        <v>1041.67</v>
      </c>
      <c r="D158" s="89"/>
      <c r="E158" s="141"/>
      <c r="F158" s="57"/>
      <c r="G158" s="89"/>
      <c r="H158" s="89"/>
      <c r="I158" s="142">
        <v>1500</v>
      </c>
      <c r="J158" s="109"/>
      <c r="K158" s="142">
        <v>781</v>
      </c>
      <c r="L158" s="109"/>
      <c r="M158" s="143">
        <v>469</v>
      </c>
      <c r="N158" s="144"/>
      <c r="O158" s="145">
        <v>719</v>
      </c>
      <c r="P158" s="146">
        <v>0.9206145966709347</v>
      </c>
    </row>
    <row r="159" spans="1:16" x14ac:dyDescent="0.3">
      <c r="A159" s="69" t="s">
        <v>32</v>
      </c>
      <c r="B159" s="4" t="s">
        <v>139</v>
      </c>
      <c r="C159" s="5">
        <v>347</v>
      </c>
      <c r="D159" s="89"/>
      <c r="E159" s="141"/>
      <c r="F159" s="57"/>
      <c r="G159" s="89"/>
      <c r="H159" s="89"/>
      <c r="I159" s="142">
        <v>500</v>
      </c>
      <c r="J159" s="109"/>
      <c r="K159" s="142">
        <v>260</v>
      </c>
      <c r="L159" s="109"/>
      <c r="M159" s="143">
        <v>156</v>
      </c>
      <c r="N159" s="144"/>
      <c r="O159" s="145">
        <v>240</v>
      </c>
      <c r="P159" s="146">
        <v>0.92307692307692313</v>
      </c>
    </row>
    <row r="160" spans="1:16" x14ac:dyDescent="0.3">
      <c r="A160" s="4" t="s">
        <v>33</v>
      </c>
      <c r="B160" s="4" t="s">
        <v>139</v>
      </c>
      <c r="C160" s="5">
        <v>86.81</v>
      </c>
      <c r="D160" s="89"/>
      <c r="E160" s="141"/>
      <c r="F160" s="57"/>
      <c r="G160" s="89"/>
      <c r="H160" s="89"/>
      <c r="I160" s="142">
        <v>125</v>
      </c>
      <c r="J160" s="109"/>
      <c r="K160" s="142">
        <v>65</v>
      </c>
      <c r="L160" s="109"/>
      <c r="M160" s="143">
        <v>39</v>
      </c>
      <c r="N160" s="144"/>
      <c r="O160" s="145">
        <v>60</v>
      </c>
      <c r="P160" s="146">
        <v>0.92307692307692313</v>
      </c>
    </row>
    <row r="161" spans="1:16" x14ac:dyDescent="0.3">
      <c r="A161" s="4" t="s">
        <v>34</v>
      </c>
      <c r="B161" s="4" t="s">
        <v>139</v>
      </c>
      <c r="C161" s="5">
        <v>416.67</v>
      </c>
      <c r="D161" s="89"/>
      <c r="E161" s="141"/>
      <c r="F161" s="57"/>
      <c r="G161" s="89"/>
      <c r="H161" s="89"/>
      <c r="I161" s="142">
        <v>600</v>
      </c>
      <c r="J161" s="109"/>
      <c r="K161" s="142">
        <v>313</v>
      </c>
      <c r="L161" s="109"/>
      <c r="M161" s="143">
        <v>188</v>
      </c>
      <c r="N161" s="144"/>
      <c r="O161" s="145">
        <v>287</v>
      </c>
      <c r="P161" s="146">
        <v>0.91693290734824284</v>
      </c>
    </row>
    <row r="162" spans="1:16" x14ac:dyDescent="0.3">
      <c r="A162" s="4" t="s">
        <v>35</v>
      </c>
      <c r="B162" s="4" t="s">
        <v>139</v>
      </c>
      <c r="C162" s="5">
        <v>38.19</v>
      </c>
      <c r="D162" s="89"/>
      <c r="E162" s="141"/>
      <c r="F162" s="57"/>
      <c r="G162" s="89"/>
      <c r="H162" s="89"/>
      <c r="I162" s="142">
        <v>55</v>
      </c>
      <c r="J162" s="109"/>
      <c r="K162" s="142">
        <v>29</v>
      </c>
      <c r="L162" s="109"/>
      <c r="M162" s="143">
        <v>17</v>
      </c>
      <c r="N162" s="144"/>
      <c r="O162" s="145">
        <v>26</v>
      </c>
      <c r="P162" s="146">
        <v>0.89655172413793105</v>
      </c>
    </row>
    <row r="163" spans="1:16" x14ac:dyDescent="0.3">
      <c r="A163" s="4" t="s">
        <v>36</v>
      </c>
      <c r="B163" s="4" t="s">
        <v>139</v>
      </c>
      <c r="C163" s="5">
        <v>93.75</v>
      </c>
      <c r="D163" s="89"/>
      <c r="E163" s="141"/>
      <c r="F163" s="57"/>
      <c r="G163" s="89"/>
      <c r="H163" s="89"/>
      <c r="I163" s="142">
        <v>135</v>
      </c>
      <c r="J163" s="109"/>
      <c r="K163" s="142">
        <v>70</v>
      </c>
      <c r="L163" s="109"/>
      <c r="M163" s="143">
        <v>42</v>
      </c>
      <c r="N163" s="144"/>
      <c r="O163" s="145">
        <v>65</v>
      </c>
      <c r="P163" s="146">
        <v>0.9285714285714286</v>
      </c>
    </row>
    <row r="164" spans="1:16" x14ac:dyDescent="0.3">
      <c r="A164" s="4" t="s">
        <v>37</v>
      </c>
      <c r="B164" s="4" t="s">
        <v>139</v>
      </c>
      <c r="C164" s="5">
        <v>67.36</v>
      </c>
      <c r="D164" s="89"/>
      <c r="E164" s="141"/>
      <c r="F164" s="57"/>
      <c r="G164" s="89"/>
      <c r="H164" s="89"/>
      <c r="I164" s="142">
        <v>97</v>
      </c>
      <c r="J164" s="109"/>
      <c r="K164" s="142">
        <v>51</v>
      </c>
      <c r="L164" s="109"/>
      <c r="M164" s="143">
        <v>31</v>
      </c>
      <c r="N164" s="144"/>
      <c r="O164" s="145">
        <v>46</v>
      </c>
      <c r="P164" s="146">
        <v>0.90196078431372551</v>
      </c>
    </row>
    <row r="165" spans="1:16" x14ac:dyDescent="0.3">
      <c r="A165" s="4" t="s">
        <v>38</v>
      </c>
      <c r="B165" s="4" t="s">
        <v>161</v>
      </c>
      <c r="C165" s="5">
        <v>347.22</v>
      </c>
      <c r="D165" s="89"/>
      <c r="E165" s="141"/>
      <c r="F165" s="57"/>
      <c r="G165" s="89"/>
      <c r="H165" s="89"/>
      <c r="I165" s="142">
        <v>500</v>
      </c>
      <c r="J165" s="109"/>
      <c r="K165" s="142">
        <v>260</v>
      </c>
      <c r="L165" s="109"/>
      <c r="M165" s="143">
        <v>156</v>
      </c>
      <c r="N165" s="144"/>
      <c r="O165" s="145">
        <v>240</v>
      </c>
      <c r="P165" s="146">
        <v>0.92307692307692313</v>
      </c>
    </row>
    <row r="166" spans="1:16" x14ac:dyDescent="0.3">
      <c r="A166" s="4" t="s">
        <v>39</v>
      </c>
      <c r="B166" s="4" t="s">
        <v>161</v>
      </c>
      <c r="C166" s="3">
        <v>208.33</v>
      </c>
      <c r="D166" s="89"/>
      <c r="E166" s="135"/>
      <c r="F166" s="57"/>
      <c r="G166" s="89"/>
      <c r="H166" s="89"/>
      <c r="I166" s="142">
        <v>300</v>
      </c>
      <c r="J166" s="109"/>
      <c r="K166" s="142">
        <v>156</v>
      </c>
      <c r="L166" s="109"/>
      <c r="M166" s="143">
        <v>94</v>
      </c>
      <c r="N166" s="13"/>
      <c r="O166" s="145">
        <v>144</v>
      </c>
      <c r="P166" s="146">
        <v>0.92307692307692313</v>
      </c>
    </row>
    <row r="167" spans="1:16" x14ac:dyDescent="0.3">
      <c r="A167" s="4" t="s">
        <v>40</v>
      </c>
      <c r="B167" s="4" t="s">
        <v>162</v>
      </c>
      <c r="C167" s="3">
        <v>550</v>
      </c>
      <c r="D167" s="89"/>
      <c r="E167" s="135"/>
      <c r="F167" s="57"/>
      <c r="G167" s="89"/>
      <c r="H167" s="89"/>
      <c r="I167" s="142">
        <v>792</v>
      </c>
      <c r="J167" s="109"/>
      <c r="K167" s="142">
        <v>413</v>
      </c>
      <c r="L167" s="109"/>
      <c r="M167" s="143">
        <v>248</v>
      </c>
      <c r="N167" s="13"/>
      <c r="O167" s="145">
        <v>379</v>
      </c>
      <c r="P167" s="146">
        <v>0.91767554479418889</v>
      </c>
    </row>
    <row r="168" spans="1:16" x14ac:dyDescent="0.3">
      <c r="A168" s="4" t="s">
        <v>163</v>
      </c>
      <c r="B168" s="4" t="s">
        <v>139</v>
      </c>
      <c r="C168" t="s">
        <v>164</v>
      </c>
      <c r="E168" s="135"/>
      <c r="F168" s="147"/>
      <c r="G168" s="148"/>
      <c r="H168" s="149"/>
      <c r="I168" s="109"/>
      <c r="J168" s="143"/>
      <c r="K168" s="150"/>
      <c r="L168" s="151"/>
      <c r="M168" s="152"/>
      <c r="N168" s="153"/>
      <c r="O168" s="153"/>
      <c r="P168" s="153"/>
    </row>
    <row r="169" spans="1:16" ht="12.5" x14ac:dyDescent="0.25">
      <c r="A169"/>
      <c r="D169"/>
      <c r="E169"/>
      <c r="F169"/>
      <c r="G169"/>
      <c r="H169"/>
      <c r="I169"/>
      <c r="J169"/>
    </row>
    <row r="171" spans="1:16" x14ac:dyDescent="0.3">
      <c r="A171" s="4" t="s">
        <v>301</v>
      </c>
    </row>
    <row r="172" spans="1:16" x14ac:dyDescent="0.3">
      <c r="A172" s="4" t="s">
        <v>275</v>
      </c>
    </row>
  </sheetData>
  <phoneticPr fontId="22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abSelected="1" workbookViewId="0">
      <selection activeCell="C23" sqref="C23"/>
    </sheetView>
  </sheetViews>
  <sheetFormatPr defaultRowHeight="12.5" x14ac:dyDescent="0.25"/>
  <cols>
    <col min="1" max="1" width="18.7265625" bestFit="1" customWidth="1"/>
    <col min="2" max="2" width="14" bestFit="1" customWidth="1"/>
    <col min="3" max="3" width="42.453125" customWidth="1"/>
    <col min="4" max="4" width="16.7265625" customWidth="1"/>
  </cols>
  <sheetData>
    <row r="1" spans="1:4" ht="14" x14ac:dyDescent="0.3">
      <c r="A1" s="195" t="s">
        <v>348</v>
      </c>
    </row>
    <row r="2" spans="1:4" ht="14" x14ac:dyDescent="0.3">
      <c r="A2" s="195"/>
    </row>
    <row r="3" spans="1:4" ht="14" x14ac:dyDescent="0.3">
      <c r="A3" s="196"/>
    </row>
    <row r="4" spans="1:4" ht="14" x14ac:dyDescent="0.3">
      <c r="A4" s="197" t="s">
        <v>349</v>
      </c>
      <c r="B4" s="58" t="s">
        <v>345</v>
      </c>
    </row>
    <row r="5" spans="1:4" ht="14" x14ac:dyDescent="0.3">
      <c r="A5" s="197"/>
      <c r="B5" s="197" t="s">
        <v>350</v>
      </c>
      <c r="D5" s="197" t="s">
        <v>351</v>
      </c>
    </row>
    <row r="6" spans="1:4" ht="14" x14ac:dyDescent="0.3">
      <c r="A6" s="197"/>
    </row>
    <row r="7" spans="1:4" ht="14" x14ac:dyDescent="0.3">
      <c r="A7" s="196"/>
    </row>
    <row r="8" spans="1:4" ht="14" x14ac:dyDescent="0.3">
      <c r="A8" s="196"/>
    </row>
    <row r="9" spans="1:4" ht="14" x14ac:dyDescent="0.3">
      <c r="A9" s="197" t="s">
        <v>352</v>
      </c>
      <c r="B9" s="58" t="s">
        <v>353</v>
      </c>
    </row>
    <row r="10" spans="1:4" ht="14" x14ac:dyDescent="0.3">
      <c r="A10" s="197"/>
      <c r="B10" s="197" t="s">
        <v>350</v>
      </c>
      <c r="D10" s="197" t="s">
        <v>351</v>
      </c>
    </row>
    <row r="11" spans="1:4" ht="14" x14ac:dyDescent="0.3">
      <c r="A11" s="197"/>
    </row>
    <row r="12" spans="1:4" ht="14" x14ac:dyDescent="0.3">
      <c r="A12" s="197"/>
    </row>
    <row r="13" spans="1:4" ht="14" x14ac:dyDescent="0.3">
      <c r="A13" s="197"/>
    </row>
    <row r="14" spans="1:4" ht="14" x14ac:dyDescent="0.3">
      <c r="A14" s="195" t="s">
        <v>354</v>
      </c>
    </row>
    <row r="15" spans="1:4" ht="14.5" thickBot="1" x14ac:dyDescent="0.35">
      <c r="A15" s="197"/>
    </row>
    <row r="16" spans="1:4" ht="15.5" thickBot="1" x14ac:dyDescent="0.3">
      <c r="A16" s="198" t="s">
        <v>355</v>
      </c>
      <c r="B16" s="199" t="s">
        <v>356</v>
      </c>
      <c r="C16" s="199" t="s">
        <v>9</v>
      </c>
    </row>
    <row r="17" spans="1:3" ht="16" thickBot="1" x14ac:dyDescent="0.3">
      <c r="A17" s="200" t="s">
        <v>357</v>
      </c>
      <c r="B17" s="201" t="s">
        <v>365</v>
      </c>
      <c r="C17" s="202" t="s">
        <v>358</v>
      </c>
    </row>
    <row r="18" spans="1:3" ht="15.5" x14ac:dyDescent="0.35">
      <c r="A18" s="203"/>
    </row>
    <row r="19" spans="1:3" ht="15.5" x14ac:dyDescent="0.35">
      <c r="A19" s="204"/>
    </row>
    <row r="21" spans="1:3" ht="14" x14ac:dyDescent="0.3">
      <c r="A21" s="197"/>
    </row>
    <row r="22" spans="1:3" ht="14" x14ac:dyDescent="0.3">
      <c r="A22" s="197"/>
    </row>
    <row r="23" spans="1:3" ht="14" x14ac:dyDescent="0.3">
      <c r="A23" s="19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Costing Template</vt:lpstr>
      <vt:lpstr>UKCRN PRICE LIST</vt:lpstr>
      <vt:lpstr>Document History</vt:lpstr>
      <vt:lpstr>'Costing Template'!Print_Area</vt:lpstr>
    </vt:vector>
  </TitlesOfParts>
  <Company>NHSGGC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colvibr880</dc:creator>
  <cp:lastModifiedBy>Cheryl Johnston</cp:lastModifiedBy>
  <cp:lastPrinted>2017-08-09T11:22:45Z</cp:lastPrinted>
  <dcterms:created xsi:type="dcterms:W3CDTF">2014-09-11T15:54:04Z</dcterms:created>
  <dcterms:modified xsi:type="dcterms:W3CDTF">2025-06-27T09:56:28Z</dcterms:modified>
</cp:coreProperties>
</file>